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lais\Budget\"/>
    </mc:Choice>
  </mc:AlternateContent>
  <xr:revisionPtr revIDLastSave="0" documentId="8_{75D979FE-D37E-408A-A25D-70C1308B7F4E}" xr6:coauthVersionLast="36" xr6:coauthVersionMax="36" xr10:uidLastSave="{00000000-0000-0000-0000-000000000000}"/>
  <bookViews>
    <workbookView xWindow="7680" yWindow="0" windowWidth="21600" windowHeight="8910" xr2:uid="{00000000-000D-0000-FFFF-FFFF00000000}"/>
  </bookViews>
  <sheets>
    <sheet name="Operating Budget" sheetId="1" r:id="rId1"/>
    <sheet name="Fee Calc" sheetId="2" r:id="rId2"/>
    <sheet name="NOTES" sheetId="3" r:id="rId3"/>
  </sheets>
  <definedNames>
    <definedName name="_xlnm.Print_Area" localSheetId="0">'Operating Budget'!$A$1:$I$79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5" i="3" l="1"/>
  <c r="C14" i="3"/>
  <c r="C12" i="3"/>
  <c r="H10" i="1"/>
  <c r="H9" i="1"/>
  <c r="I10" i="1"/>
  <c r="H20" i="1"/>
  <c r="H21" i="1"/>
  <c r="C16" i="3" l="1"/>
  <c r="H11" i="1"/>
  <c r="H15" i="1"/>
  <c r="H14" i="1"/>
  <c r="H16" i="1" s="1"/>
  <c r="H13" i="1"/>
  <c r="H70" i="1"/>
  <c r="I65" i="1"/>
  <c r="I50" i="1"/>
  <c r="I38" i="1"/>
  <c r="F38" i="1"/>
  <c r="I26" i="1"/>
  <c r="F26" i="1"/>
  <c r="F16" i="1"/>
  <c r="H64" i="1"/>
  <c r="H63" i="1"/>
  <c r="H62" i="1"/>
  <c r="H59" i="1"/>
  <c r="H57" i="1"/>
  <c r="H56" i="1"/>
  <c r="H55" i="1"/>
  <c r="H54" i="1"/>
  <c r="H53" i="1"/>
  <c r="H49" i="1"/>
  <c r="H48" i="1"/>
  <c r="H47" i="1"/>
  <c r="H46" i="1"/>
  <c r="H44" i="1"/>
  <c r="H43" i="1"/>
  <c r="H42" i="1"/>
  <c r="H41" i="1"/>
  <c r="H37" i="1"/>
  <c r="H36" i="1"/>
  <c r="H35" i="1"/>
  <c r="H34" i="1"/>
  <c r="H33" i="1"/>
  <c r="H31" i="1"/>
  <c r="H32" i="1"/>
  <c r="H30" i="1"/>
  <c r="H29" i="1"/>
  <c r="H25" i="1"/>
  <c r="H24" i="1"/>
  <c r="H23" i="1"/>
  <c r="H22" i="1"/>
  <c r="B16" i="2"/>
  <c r="B17" i="2" s="1"/>
  <c r="H38" i="1" l="1"/>
  <c r="H26" i="1"/>
  <c r="H65" i="1"/>
  <c r="H50" i="1"/>
  <c r="I68" i="1"/>
  <c r="G65" i="1"/>
  <c r="F50" i="1"/>
  <c r="G50" i="1"/>
  <c r="G38" i="1"/>
  <c r="H68" i="1" l="1"/>
  <c r="H72" i="1" s="1"/>
  <c r="I72" i="1"/>
  <c r="B12" i="3" s="1"/>
  <c r="I9" i="1"/>
  <c r="G26" i="1"/>
  <c r="G16" i="1"/>
  <c r="G68" i="1" l="1"/>
  <c r="G72" i="1" s="1"/>
  <c r="D65" i="1"/>
  <c r="D50" i="1"/>
  <c r="D38" i="1"/>
  <c r="D26" i="1"/>
  <c r="D16" i="1"/>
  <c r="E75" i="1"/>
  <c r="E78" i="1"/>
  <c r="F65" i="1"/>
  <c r="F68" i="1" s="1"/>
  <c r="E65" i="1"/>
  <c r="E50" i="1"/>
  <c r="E38" i="1"/>
  <c r="E68" i="1" l="1"/>
  <c r="B15" i="2"/>
  <c r="B18" i="2" s="1"/>
  <c r="F72" i="1"/>
  <c r="D68" i="1"/>
  <c r="D72" i="1" s="1"/>
  <c r="E16" i="1"/>
  <c r="E72" i="1"/>
  <c r="B5" i="2" l="1"/>
  <c r="B15" i="3" s="1"/>
  <c r="B4" i="2"/>
  <c r="I74" i="1" l="1"/>
  <c r="B14" i="3"/>
  <c r="B16" i="3" s="1"/>
  <c r="B8" i="2"/>
  <c r="I78" i="1" s="1"/>
  <c r="I77" i="1"/>
  <c r="B7" i="2"/>
  <c r="I75" i="1" s="1"/>
  <c r="I16" i="1"/>
</calcChain>
</file>

<file path=xl/sharedStrings.xml><?xml version="1.0" encoding="utf-8"?>
<sst xmlns="http://schemas.openxmlformats.org/spreadsheetml/2006/main" count="94" uniqueCount="88">
  <si>
    <t xml:space="preserve"> </t>
  </si>
  <si>
    <t>Calais Condominium</t>
  </si>
  <si>
    <t>131 Units</t>
  </si>
  <si>
    <t>Adopted</t>
  </si>
  <si>
    <t xml:space="preserve">Adopted </t>
  </si>
  <si>
    <t>2016-17</t>
  </si>
  <si>
    <t>2017-2018</t>
  </si>
  <si>
    <t>2018-2019</t>
  </si>
  <si>
    <t>Income</t>
  </si>
  <si>
    <t>Operating Assessments</t>
  </si>
  <si>
    <t>Reserve Assessments</t>
  </si>
  <si>
    <t>Late Fees</t>
  </si>
  <si>
    <t>Application Fees</t>
  </si>
  <si>
    <t>Operating Interest and other</t>
  </si>
  <si>
    <t>Special Assessment</t>
  </si>
  <si>
    <t>Total Operating Income</t>
  </si>
  <si>
    <t>Expenses</t>
  </si>
  <si>
    <t>Utilities</t>
  </si>
  <si>
    <t>Electricity</t>
  </si>
  <si>
    <t>Water/Sewer</t>
  </si>
  <si>
    <t>Refuse Removal/Recycling</t>
  </si>
  <si>
    <t>Telephone</t>
  </si>
  <si>
    <t>Cell Phone</t>
  </si>
  <si>
    <t>Cable TV</t>
  </si>
  <si>
    <t>Total Utilities</t>
  </si>
  <si>
    <t>Building</t>
  </si>
  <si>
    <t>Exercise Room</t>
  </si>
  <si>
    <t>Elevator</t>
  </si>
  <si>
    <t>Emergency Systems</t>
  </si>
  <si>
    <t>Fire Equipment</t>
  </si>
  <si>
    <t>Pool Maintenance</t>
  </si>
  <si>
    <t>Pool heat</t>
  </si>
  <si>
    <t>Total</t>
  </si>
  <si>
    <t>Grounds</t>
  </si>
  <si>
    <t>Landscape Contract</t>
  </si>
  <si>
    <t>Fertilization/Exterminator</t>
  </si>
  <si>
    <t>Sod, Plantings, Rock</t>
  </si>
  <si>
    <t>Mulch</t>
  </si>
  <si>
    <t>Sprinkler System</t>
  </si>
  <si>
    <t>Tree Trimming</t>
  </si>
  <si>
    <t>Lake Maintenance</t>
  </si>
  <si>
    <t>Administration</t>
  </si>
  <si>
    <t>Management Fee</t>
  </si>
  <si>
    <t>Office Expenses</t>
  </si>
  <si>
    <t>Admin-Applications</t>
  </si>
  <si>
    <t>Social Activities</t>
  </si>
  <si>
    <t>Legal</t>
  </si>
  <si>
    <t>Accounting</t>
  </si>
  <si>
    <t>Consulting Fees</t>
  </si>
  <si>
    <t>Fees to Division</t>
  </si>
  <si>
    <t>Licenses</t>
  </si>
  <si>
    <t>Taxes</t>
  </si>
  <si>
    <t>Insurance</t>
  </si>
  <si>
    <t>Personnel on Site</t>
  </si>
  <si>
    <t>RESERVES</t>
  </si>
  <si>
    <t>Quarterly Assess.C,D,E,F,H</t>
  </si>
  <si>
    <t>Fee Adjustment for Trash Collection</t>
  </si>
  <si>
    <t>Total Annual Budget</t>
  </si>
  <si>
    <t>Annual Assessment for C,D,E,F,H units</t>
  </si>
  <si>
    <t>2019-2020</t>
  </si>
  <si>
    <t>April 1, 2019 - March 31, 2020</t>
  </si>
  <si>
    <t>Actual YTD</t>
  </si>
  <si>
    <t>Projected</t>
  </si>
  <si>
    <t>S/A Hurricane Irma</t>
  </si>
  <si>
    <t>Janitorial/Building Supplies</t>
  </si>
  <si>
    <t>Grounds Maint/Holiday Décor</t>
  </si>
  <si>
    <t>Hurricane Irma</t>
  </si>
  <si>
    <t xml:space="preserve">Annual Assessment for A,B,G units </t>
  </si>
  <si>
    <t>Total Annual Budget less Trash Collection</t>
  </si>
  <si>
    <t xml:space="preserve">Quarterly Assessment for A,B,G units </t>
  </si>
  <si>
    <t>Quarterly  Assessment for C,D,E,F,H units</t>
  </si>
  <si>
    <t>Roof Repairs</t>
  </si>
  <si>
    <t>Building Maintenance</t>
  </si>
  <si>
    <t>TOTAL OPERATING EXPENSE</t>
  </si>
  <si>
    <t>TOTAL COMMON EXPENSE</t>
  </si>
  <si>
    <t>*</t>
  </si>
  <si>
    <t>Total Common Expense</t>
  </si>
  <si>
    <t>Total Revenue Collected</t>
  </si>
  <si>
    <t>Total Revenue A,B,G</t>
  </si>
  <si>
    <t>Total Revenue C,D,E,F,H</t>
  </si>
  <si>
    <t>Trash collection budgeted by Association for buildings C,D,E,F,H</t>
  </si>
  <si>
    <t>Buildings C,D,E,F,H pay for trash collection though maintenance fee (105 units annual)</t>
  </si>
  <si>
    <t>Buildings A,B,G pay for trash collection through tax bill (26 units)</t>
  </si>
  <si>
    <t>Annual Assessment (A,B,G)</t>
  </si>
  <si>
    <t>Quarterly Assessment (A,B,G)</t>
  </si>
  <si>
    <t>Annual Assessment (C,D,E,F,H)</t>
  </si>
  <si>
    <t>Proposed Budget</t>
  </si>
  <si>
    <t>Proposed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</si>
</sst>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</numFmts>
  <fonts count="12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  <charset val="204"/>
    </font>
    <font>
      <sz val="10"/>
      <color rgb="FF000000"/>
      <name val="Arial"/>
      <family val="2"/>
    </font>
    <font>
      <b/>
      <sz val="10"/>
      <color rgb="FF4B4D4C"/>
      <name val="Arial"/>
      <family val="2"/>
    </font>
    <font>
      <b/>
      <sz val="10"/>
      <color rgb="FF000000"/>
      <name val="Arial"/>
      <family val="2"/>
    </font>
    <font>
      <sz val="10"/>
      <color rgb="FF4B4D4C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Times New Roman"/>
      <family val="2"/>
    </font>
  </fonts>
  <fills count="7">
    <fill>
      <patternFill patternType="none"/>
    </fill>
    <fill>
      <patternFill patternType="gray125"/>
    </fill>
    <fill>
      <patternFill patternType="solid">
        <fgColor rgb="FFF7F7F7"/>
      </patternFill>
    </fill>
    <fill>
      <patternFill patternType="solid">
        <fgColor rgb="FFDFEDD3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CFD1D6"/>
      </bottom>
      <diagonal/>
    </border>
    <border>
      <left style="thin">
        <color rgb="FFCFD1D6"/>
      </left>
      <right style="thin">
        <color rgb="FFDDDDDD"/>
      </right>
      <top style="thin">
        <color rgb="FFCFD1D6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CFD1D6"/>
      </top>
      <bottom style="thin">
        <color rgb="FFDDDDDD"/>
      </bottom>
      <diagonal/>
    </border>
    <border>
      <left style="thin">
        <color rgb="FFCFD1D6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 style="thin">
        <color indexed="64"/>
      </bottom>
      <diagonal/>
    </border>
    <border>
      <left style="thin">
        <color rgb="FFDDDDDD"/>
      </left>
      <right style="thin">
        <color rgb="FFCFD1D6"/>
      </right>
      <top/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CFD1D6"/>
      </right>
      <top style="thin">
        <color rgb="FFDDDDDD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DDDDD"/>
      </left>
      <right/>
      <top style="thin">
        <color rgb="FFDDDDDD"/>
      </top>
      <bottom style="thin">
        <color indexed="64"/>
      </bottom>
      <diagonal/>
    </border>
    <border>
      <left style="thin">
        <color rgb="FFDDDDDD"/>
      </left>
      <right/>
      <top/>
      <bottom style="thin">
        <color rgb="FFDDDDDD"/>
      </bottom>
      <diagonal/>
    </border>
    <border>
      <left style="thin">
        <color rgb="FFDDDDDD"/>
      </left>
      <right style="thin">
        <color rgb="FFCFD1D6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3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3" xfId="1" applyNumberFormat="1" applyFont="1" applyBorder="1" applyAlignment="1">
      <alignment horizontal="right" vertical="top"/>
    </xf>
    <xf numFmtId="0" fontId="5" fillId="3" borderId="5" xfId="1" applyNumberFormat="1" applyFont="1" applyFill="1" applyBorder="1" applyAlignment="1">
      <alignment horizontal="right" vertical="top"/>
    </xf>
    <xf numFmtId="0" fontId="6" fillId="4" borderId="0" xfId="0" applyFont="1" applyFill="1" applyAlignment="1">
      <alignment horizontal="right" vertical="top"/>
    </xf>
    <xf numFmtId="0" fontId="3" fillId="2" borderId="5" xfId="1" applyNumberFormat="1" applyFont="1" applyFill="1" applyBorder="1" applyAlignment="1">
      <alignment horizontal="right" vertical="top"/>
    </xf>
    <xf numFmtId="0" fontId="4" fillId="0" borderId="0" xfId="0" applyFont="1" applyAlignment="1">
      <alignment vertical="top"/>
    </xf>
    <xf numFmtId="0" fontId="7" fillId="0" borderId="4" xfId="0" applyFont="1" applyBorder="1" applyAlignment="1">
      <alignment horizontal="left" vertical="top"/>
    </xf>
    <xf numFmtId="6" fontId="7" fillId="3" borderId="5" xfId="1" applyNumberFormat="1" applyFont="1" applyFill="1" applyBorder="1" applyAlignment="1">
      <alignment horizontal="right" vertical="top"/>
    </xf>
    <xf numFmtId="164" fontId="4" fillId="4" borderId="0" xfId="0" applyNumberFormat="1" applyFont="1" applyFill="1" applyAlignment="1">
      <alignment vertical="top"/>
    </xf>
    <xf numFmtId="6" fontId="7" fillId="0" borderId="5" xfId="1" applyNumberFormat="1" applyFont="1" applyBorder="1" applyAlignment="1">
      <alignment horizontal="right" vertical="top"/>
    </xf>
    <xf numFmtId="0" fontId="3" fillId="5" borderId="5" xfId="1" applyNumberFormat="1" applyFont="1" applyFill="1" applyBorder="1" applyAlignment="1">
      <alignment horizontal="right" vertical="top"/>
    </xf>
    <xf numFmtId="165" fontId="7" fillId="3" borderId="5" xfId="1" applyNumberFormat="1" applyFont="1" applyFill="1" applyBorder="1" applyAlignment="1">
      <alignment horizontal="right" vertical="top"/>
    </xf>
    <xf numFmtId="0" fontId="3" fillId="0" borderId="5" xfId="1" applyNumberFormat="1" applyFont="1" applyBorder="1" applyAlignment="1">
      <alignment horizontal="right" vertical="top"/>
    </xf>
    <xf numFmtId="6" fontId="4" fillId="3" borderId="5" xfId="1" applyNumberFormat="1" applyFont="1" applyFill="1" applyBorder="1" applyAlignment="1">
      <alignment horizontal="right" vertical="top"/>
    </xf>
    <xf numFmtId="6" fontId="7" fillId="5" borderId="5" xfId="1" applyNumberFormat="1" applyFont="1" applyFill="1" applyBorder="1" applyAlignment="1">
      <alignment horizontal="right" vertical="top"/>
    </xf>
    <xf numFmtId="0" fontId="3" fillId="3" borderId="5" xfId="1" applyNumberFormat="1" applyFont="1" applyFill="1" applyBorder="1" applyAlignment="1">
      <alignment horizontal="right" vertical="top"/>
    </xf>
    <xf numFmtId="0" fontId="3" fillId="3" borderId="6" xfId="1" applyNumberFormat="1" applyFont="1" applyFill="1" applyBorder="1" applyAlignment="1">
      <alignment horizontal="right" vertical="top"/>
    </xf>
    <xf numFmtId="6" fontId="7" fillId="5" borderId="7" xfId="1" applyNumberFormat="1" applyFont="1" applyFill="1" applyBorder="1" applyAlignment="1">
      <alignment horizontal="right" vertical="top"/>
    </xf>
    <xf numFmtId="0" fontId="9" fillId="0" borderId="0" xfId="0" applyFont="1"/>
    <xf numFmtId="0" fontId="10" fillId="0" borderId="0" xfId="0" applyFont="1"/>
    <xf numFmtId="0" fontId="6" fillId="6" borderId="0" xfId="0" applyFont="1" applyFill="1" applyAlignment="1">
      <alignment horizontal="right" vertical="top"/>
    </xf>
    <xf numFmtId="0" fontId="7" fillId="0" borderId="4" xfId="0" applyFont="1" applyBorder="1" applyAlignment="1">
      <alignment horizontal="left" vertical="top"/>
    </xf>
    <xf numFmtId="0" fontId="3" fillId="0" borderId="0" xfId="1" applyNumberFormat="1" applyFont="1" applyBorder="1" applyAlignment="1">
      <alignment horizontal="right" vertical="top"/>
    </xf>
    <xf numFmtId="0" fontId="3" fillId="2" borderId="0" xfId="1" applyNumberFormat="1" applyFont="1" applyFill="1" applyBorder="1" applyAlignment="1">
      <alignment horizontal="right" vertical="top"/>
    </xf>
    <xf numFmtId="0" fontId="3" fillId="3" borderId="0" xfId="1" applyNumberFormat="1" applyFont="1" applyFill="1" applyBorder="1" applyAlignment="1">
      <alignment horizontal="right" vertical="top"/>
    </xf>
    <xf numFmtId="0" fontId="6" fillId="6" borderId="0" xfId="0" applyFont="1" applyFill="1" applyAlignment="1">
      <alignment horizontal="center" vertical="top"/>
    </xf>
    <xf numFmtId="14" fontId="6" fillId="6" borderId="0" xfId="0" applyNumberFormat="1" applyFont="1" applyFill="1" applyAlignment="1">
      <alignment horizontal="center" vertical="top"/>
    </xf>
    <xf numFmtId="0" fontId="3" fillId="5" borderId="8" xfId="1" applyNumberFormat="1" applyFont="1" applyFill="1" applyBorder="1" applyAlignment="1">
      <alignment horizontal="right" vertical="top"/>
    </xf>
    <xf numFmtId="6" fontId="7" fillId="0" borderId="8" xfId="1" applyNumberFormat="1" applyFont="1" applyBorder="1" applyAlignment="1">
      <alignment horizontal="right" vertical="top"/>
    </xf>
    <xf numFmtId="6" fontId="7" fillId="0" borderId="10" xfId="1" applyNumberFormat="1" applyFont="1" applyBorder="1" applyAlignment="1">
      <alignment horizontal="right" vertical="top"/>
    </xf>
    <xf numFmtId="0" fontId="3" fillId="0" borderId="8" xfId="1" applyNumberFormat="1" applyFont="1" applyBorder="1" applyAlignment="1">
      <alignment horizontal="right" vertical="top"/>
    </xf>
    <xf numFmtId="6" fontId="7" fillId="3" borderId="8" xfId="1" applyNumberFormat="1" applyFont="1" applyFill="1" applyBorder="1" applyAlignment="1">
      <alignment horizontal="right" vertical="top"/>
    </xf>
    <xf numFmtId="165" fontId="7" fillId="3" borderId="8" xfId="1" applyNumberFormat="1" applyFont="1" applyFill="1" applyBorder="1" applyAlignment="1">
      <alignment horizontal="right" vertical="top"/>
    </xf>
    <xf numFmtId="6" fontId="4" fillId="3" borderId="8" xfId="1" applyNumberFormat="1" applyFont="1" applyFill="1" applyBorder="1" applyAlignment="1">
      <alignment horizontal="right" vertical="top"/>
    </xf>
    <xf numFmtId="6" fontId="7" fillId="5" borderId="8" xfId="1" applyNumberFormat="1" applyFont="1" applyFill="1" applyBorder="1" applyAlignment="1">
      <alignment horizontal="right" vertical="top"/>
    </xf>
    <xf numFmtId="0" fontId="3" fillId="3" borderId="8" xfId="1" applyNumberFormat="1" applyFont="1" applyFill="1" applyBorder="1" applyAlignment="1">
      <alignment horizontal="right" vertical="top"/>
    </xf>
    <xf numFmtId="0" fontId="3" fillId="3" borderId="11" xfId="1" applyNumberFormat="1" applyFont="1" applyFill="1" applyBorder="1" applyAlignment="1">
      <alignment horizontal="right" vertical="top"/>
    </xf>
    <xf numFmtId="6" fontId="7" fillId="5" borderId="12" xfId="1" applyNumberFormat="1" applyFont="1" applyFill="1" applyBorder="1" applyAlignment="1">
      <alignment horizontal="right" vertical="top"/>
    </xf>
    <xf numFmtId="0" fontId="3" fillId="2" borderId="9" xfId="1" applyNumberFormat="1" applyFont="1" applyFill="1" applyBorder="1" applyAlignment="1">
      <alignment horizontal="right" vertical="top"/>
    </xf>
    <xf numFmtId="6" fontId="7" fillId="3" borderId="10" xfId="1" applyNumberFormat="1" applyFont="1" applyFill="1" applyBorder="1" applyAlignment="1">
      <alignment horizontal="right" vertical="top"/>
    </xf>
    <xf numFmtId="164" fontId="4" fillId="4" borderId="10" xfId="0" applyNumberFormat="1" applyFont="1" applyFill="1" applyBorder="1" applyAlignment="1">
      <alignment vertical="top"/>
    </xf>
    <xf numFmtId="0" fontId="3" fillId="5" borderId="10" xfId="1" applyNumberFormat="1" applyFont="1" applyFill="1" applyBorder="1" applyAlignment="1">
      <alignment horizontal="right" vertical="top"/>
    </xf>
    <xf numFmtId="164" fontId="4" fillId="0" borderId="10" xfId="0" applyNumberFormat="1" applyFont="1" applyBorder="1" applyAlignment="1">
      <alignment vertical="top"/>
    </xf>
    <xf numFmtId="164" fontId="4" fillId="6" borderId="10" xfId="0" applyNumberFormat="1" applyFont="1" applyFill="1" applyBorder="1" applyAlignment="1">
      <alignment vertical="top"/>
    </xf>
    <xf numFmtId="0" fontId="3" fillId="0" borderId="10" xfId="1" applyNumberFormat="1" applyFont="1" applyBorder="1" applyAlignment="1">
      <alignment horizontal="right" vertical="top"/>
    </xf>
    <xf numFmtId="164" fontId="8" fillId="6" borderId="10" xfId="0" applyNumberFormat="1" applyFont="1" applyFill="1" applyBorder="1" applyAlignment="1">
      <alignment vertical="top"/>
    </xf>
    <xf numFmtId="164" fontId="8" fillId="4" borderId="10" xfId="0" applyNumberFormat="1" applyFont="1" applyFill="1" applyBorder="1" applyAlignment="1">
      <alignment vertical="top"/>
    </xf>
    <xf numFmtId="6" fontId="7" fillId="5" borderId="10" xfId="1" applyNumberFormat="1" applyFont="1" applyFill="1" applyBorder="1" applyAlignment="1">
      <alignment horizontal="right" vertical="top"/>
    </xf>
    <xf numFmtId="0" fontId="3" fillId="3" borderId="10" xfId="1" applyNumberFormat="1" applyFont="1" applyFill="1" applyBorder="1" applyAlignment="1">
      <alignment horizontal="right" vertical="top"/>
    </xf>
    <xf numFmtId="165" fontId="7" fillId="5" borderId="8" xfId="1" applyNumberFormat="1" applyFont="1" applyFill="1" applyBorder="1" applyAlignment="1">
      <alignment horizontal="right" vertical="top"/>
    </xf>
    <xf numFmtId="165" fontId="7" fillId="5" borderId="10" xfId="1" applyNumberFormat="1" applyFont="1" applyFill="1" applyBorder="1" applyAlignment="1">
      <alignment horizontal="right" vertical="top"/>
    </xf>
    <xf numFmtId="0" fontId="3" fillId="3" borderId="13" xfId="1" applyNumberFormat="1" applyFont="1" applyFill="1" applyBorder="1" applyAlignment="1">
      <alignment horizontal="right" vertical="top"/>
    </xf>
    <xf numFmtId="165" fontId="0" fillId="0" borderId="0" xfId="1" applyNumberFormat="1" applyFont="1"/>
    <xf numFmtId="165" fontId="10" fillId="0" borderId="0" xfId="1" applyNumberFormat="1" applyFont="1"/>
    <xf numFmtId="165" fontId="0" fillId="0" borderId="0" xfId="0" applyNumberFormat="1"/>
    <xf numFmtId="164" fontId="4" fillId="5" borderId="10" xfId="0" applyNumberFormat="1" applyFont="1" applyFill="1" applyBorder="1" applyAlignment="1">
      <alignment vertical="top"/>
    </xf>
    <xf numFmtId="44" fontId="0" fillId="0" borderId="0" xfId="1" applyFont="1"/>
    <xf numFmtId="165" fontId="4" fillId="0" borderId="10" xfId="1" applyNumberFormat="1" applyFont="1" applyBorder="1" applyAlignment="1">
      <alignment vertical="top"/>
    </xf>
    <xf numFmtId="0" fontId="7" fillId="0" borderId="4" xfId="0" applyFont="1" applyBorder="1" applyAlignment="1">
      <alignment horizontal="left" vertical="top"/>
    </xf>
    <xf numFmtId="165" fontId="9" fillId="0" borderId="0" xfId="1" applyNumberFormat="1" applyFont="1" applyBorder="1"/>
    <xf numFmtId="0" fontId="11" fillId="0" borderId="0" xfId="0" applyFont="1"/>
    <xf numFmtId="165" fontId="11" fillId="0" borderId="0" xfId="0" applyNumberFormat="1" applyFont="1"/>
    <xf numFmtId="0" fontId="9" fillId="0" borderId="14" xfId="0" applyFont="1" applyBorder="1"/>
    <xf numFmtId="165" fontId="0" fillId="0" borderId="15" xfId="1" applyNumberFormat="1" applyFont="1" applyBorder="1"/>
    <xf numFmtId="0" fontId="0" fillId="0" borderId="16" xfId="0" applyBorder="1"/>
    <xf numFmtId="165" fontId="0" fillId="0" borderId="17" xfId="1" applyNumberFormat="1" applyFont="1" applyBorder="1"/>
    <xf numFmtId="0" fontId="10" fillId="0" borderId="16" xfId="0" applyFont="1" applyBorder="1"/>
    <xf numFmtId="165" fontId="10" fillId="0" borderId="17" xfId="1" applyNumberFormat="1" applyFont="1" applyBorder="1"/>
    <xf numFmtId="44" fontId="0" fillId="0" borderId="17" xfId="1" applyNumberFormat="1" applyFont="1" applyBorder="1"/>
    <xf numFmtId="0" fontId="10" fillId="0" borderId="18" xfId="0" applyFont="1" applyBorder="1"/>
    <xf numFmtId="165" fontId="10" fillId="0" borderId="19" xfId="1" applyNumberFormat="1" applyFont="1" applyBorder="1"/>
    <xf numFmtId="0" fontId="3" fillId="6" borderId="10" xfId="1" applyNumberFormat="1" applyFont="1" applyFill="1" applyBorder="1" applyAlignment="1">
      <alignment horizontal="right" vertical="top"/>
    </xf>
    <xf numFmtId="0" fontId="7" fillId="2" borderId="4" xfId="0" applyFont="1" applyFill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5" fillId="2" borderId="4" xfId="0" applyFont="1" applyFill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 vertical="top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8"/>
  <sheetViews>
    <sheetView tabSelected="1" workbookViewId="0">
      <pane ySplit="7" topLeftCell="A23" activePane="bottomLeft" state="frozen"/>
      <selection pane="bottomLeft" activeCell="D16" sqref="D16"/>
    </sheetView>
  </sheetViews>
  <sheetFormatPr defaultRowHeight="15" x14ac:dyDescent="0.25"/>
  <cols>
    <col min="2" max="2" width="27.42578125" customWidth="1"/>
    <col min="4" max="4" width="13.140625" customWidth="1"/>
    <col min="5" max="5" width="10.7109375" customWidth="1"/>
    <col min="6" max="6" width="9.5703125" bestFit="1" customWidth="1"/>
    <col min="7" max="7" width="11.140625" customWidth="1"/>
    <col min="8" max="8" width="9.5703125" customWidth="1"/>
    <col min="9" max="9" width="10.85546875" bestFit="1" customWidth="1"/>
  </cols>
  <sheetData>
    <row r="1" spans="1:9" x14ac:dyDescent="0.25">
      <c r="B1" s="80" t="s">
        <v>1</v>
      </c>
      <c r="C1" s="80"/>
      <c r="D1" s="80"/>
      <c r="E1" s="1"/>
      <c r="F1" s="1"/>
      <c r="G1" s="1"/>
      <c r="H1" s="1"/>
      <c r="I1" s="1"/>
    </row>
    <row r="2" spans="1:9" x14ac:dyDescent="0.25">
      <c r="B2" s="80" t="s">
        <v>86</v>
      </c>
      <c r="C2" s="80"/>
      <c r="D2" s="80"/>
      <c r="E2" s="1"/>
      <c r="F2" s="1"/>
      <c r="G2" s="1"/>
      <c r="H2" s="1"/>
      <c r="I2" s="1"/>
    </row>
    <row r="3" spans="1:9" x14ac:dyDescent="0.25">
      <c r="B3" s="80" t="s">
        <v>60</v>
      </c>
      <c r="C3" s="80"/>
      <c r="D3" s="80"/>
      <c r="E3" s="1"/>
      <c r="F3" s="1"/>
      <c r="G3" s="1"/>
      <c r="H3" s="1"/>
      <c r="I3" s="1"/>
    </row>
    <row r="4" spans="1:9" x14ac:dyDescent="0.25">
      <c r="B4" s="81" t="s">
        <v>2</v>
      </c>
      <c r="C4" s="81"/>
      <c r="D4" s="81"/>
      <c r="E4" s="1"/>
      <c r="F4" s="1"/>
      <c r="G4" s="1"/>
      <c r="H4" s="1"/>
      <c r="I4" s="2"/>
    </row>
    <row r="5" spans="1:9" x14ac:dyDescent="0.25">
      <c r="B5" s="82"/>
      <c r="C5" s="82"/>
      <c r="D5" s="3"/>
      <c r="E5" s="3"/>
      <c r="F5" s="3"/>
      <c r="G5" s="24"/>
      <c r="H5" s="24"/>
      <c r="I5" s="2"/>
    </row>
    <row r="6" spans="1:9" x14ac:dyDescent="0.25">
      <c r="B6" s="78"/>
      <c r="C6" s="78"/>
      <c r="D6" s="4" t="s">
        <v>3</v>
      </c>
      <c r="E6" s="4" t="s">
        <v>3</v>
      </c>
      <c r="F6" s="22" t="s">
        <v>4</v>
      </c>
      <c r="G6" s="27" t="s">
        <v>61</v>
      </c>
      <c r="H6" s="27" t="s">
        <v>62</v>
      </c>
      <c r="I6" s="5" t="s">
        <v>87</v>
      </c>
    </row>
    <row r="7" spans="1:9" x14ac:dyDescent="0.25">
      <c r="B7" s="77"/>
      <c r="C7" s="77"/>
      <c r="D7" s="4" t="s">
        <v>5</v>
      </c>
      <c r="E7" s="4" t="s">
        <v>6</v>
      </c>
      <c r="F7" s="22" t="s">
        <v>7</v>
      </c>
      <c r="G7" s="28">
        <v>43465</v>
      </c>
      <c r="H7" s="28">
        <v>43555</v>
      </c>
      <c r="I7" s="5" t="s">
        <v>59</v>
      </c>
    </row>
    <row r="8" spans="1:9" x14ac:dyDescent="0.25">
      <c r="B8" s="76" t="s">
        <v>8</v>
      </c>
      <c r="C8" s="76"/>
      <c r="D8" s="6"/>
      <c r="E8" s="6"/>
      <c r="F8" s="40"/>
      <c r="G8" s="25"/>
      <c r="H8" s="25"/>
      <c r="I8" s="7"/>
    </row>
    <row r="9" spans="1:9" x14ac:dyDescent="0.25">
      <c r="A9">
        <v>411</v>
      </c>
      <c r="B9" s="75" t="s">
        <v>9</v>
      </c>
      <c r="C9" s="75"/>
      <c r="D9" s="9">
        <v>674704</v>
      </c>
      <c r="E9" s="33">
        <v>699515</v>
      </c>
      <c r="F9" s="41">
        <v>695426</v>
      </c>
      <c r="G9" s="41">
        <v>521456</v>
      </c>
      <c r="H9" s="41">
        <f>+F9</f>
        <v>695426</v>
      </c>
      <c r="I9" s="42">
        <f>+I68-(SUM(I11:I15))</f>
        <v>676150</v>
      </c>
    </row>
    <row r="10" spans="1:9" x14ac:dyDescent="0.25">
      <c r="A10">
        <v>412</v>
      </c>
      <c r="B10" s="74" t="s">
        <v>10</v>
      </c>
      <c r="C10" s="74"/>
      <c r="D10" s="9">
        <v>229472</v>
      </c>
      <c r="E10" s="33">
        <v>235587</v>
      </c>
      <c r="F10" s="41">
        <v>244506</v>
      </c>
      <c r="G10" s="41">
        <v>183380</v>
      </c>
      <c r="H10" s="41">
        <f>+F10</f>
        <v>244506</v>
      </c>
      <c r="I10" s="42">
        <f>+I70</f>
        <v>245000</v>
      </c>
    </row>
    <row r="11" spans="1:9" x14ac:dyDescent="0.25">
      <c r="A11">
        <v>417</v>
      </c>
      <c r="B11" s="75" t="s">
        <v>11</v>
      </c>
      <c r="C11" s="75"/>
      <c r="D11" s="9">
        <v>0</v>
      </c>
      <c r="E11" s="33">
        <v>0</v>
      </c>
      <c r="F11" s="41">
        <v>0</v>
      </c>
      <c r="G11" s="41">
        <v>444</v>
      </c>
      <c r="H11" s="45">
        <f>+G11/9*12</f>
        <v>592</v>
      </c>
      <c r="I11" s="42">
        <v>0</v>
      </c>
    </row>
    <row r="12" spans="1:9" x14ac:dyDescent="0.25">
      <c r="A12">
        <v>427</v>
      </c>
      <c r="B12" s="8" t="s">
        <v>63</v>
      </c>
      <c r="C12" s="8"/>
      <c r="D12" s="9"/>
      <c r="E12" s="33"/>
      <c r="F12" s="41">
        <v>0</v>
      </c>
      <c r="G12" s="41">
        <v>131000</v>
      </c>
      <c r="H12" s="41">
        <v>0</v>
      </c>
      <c r="I12" s="42">
        <v>0</v>
      </c>
    </row>
    <row r="13" spans="1:9" x14ac:dyDescent="0.25">
      <c r="A13">
        <v>471</v>
      </c>
      <c r="B13" s="74" t="s">
        <v>12</v>
      </c>
      <c r="C13" s="74"/>
      <c r="D13" s="9">
        <v>0</v>
      </c>
      <c r="E13" s="33">
        <v>0</v>
      </c>
      <c r="F13" s="41">
        <v>0</v>
      </c>
      <c r="G13" s="41">
        <v>1200</v>
      </c>
      <c r="H13" s="45">
        <f t="shared" ref="H13" si="0">+G13/9*12</f>
        <v>1600</v>
      </c>
      <c r="I13" s="42">
        <v>0</v>
      </c>
    </row>
    <row r="14" spans="1:9" x14ac:dyDescent="0.25">
      <c r="A14">
        <v>491</v>
      </c>
      <c r="B14" s="75" t="s">
        <v>13</v>
      </c>
      <c r="C14" s="75"/>
      <c r="D14" s="9">
        <v>0</v>
      </c>
      <c r="E14" s="33">
        <v>0</v>
      </c>
      <c r="F14" s="41">
        <v>0</v>
      </c>
      <c r="G14" s="41">
        <v>658</v>
      </c>
      <c r="H14" s="45">
        <f>+G14/9*12</f>
        <v>877.33333333333337</v>
      </c>
      <c r="I14" s="42">
        <v>0</v>
      </c>
    </row>
    <row r="15" spans="1:9" x14ac:dyDescent="0.25">
      <c r="B15" s="74" t="s">
        <v>14</v>
      </c>
      <c r="C15" s="74"/>
      <c r="D15" s="9">
        <v>0</v>
      </c>
      <c r="E15" s="33">
        <v>0</v>
      </c>
      <c r="F15" s="41" t="s">
        <v>0</v>
      </c>
      <c r="G15" s="41">
        <v>0</v>
      </c>
      <c r="H15" s="45">
        <f>+G15/9*12</f>
        <v>0</v>
      </c>
      <c r="I15" s="42">
        <v>0</v>
      </c>
    </row>
    <row r="16" spans="1:9" x14ac:dyDescent="0.25">
      <c r="B16" s="75" t="s">
        <v>15</v>
      </c>
      <c r="C16" s="75"/>
      <c r="D16" s="11">
        <f>SUM(D9:D15)</f>
        <v>904176</v>
      </c>
      <c r="E16" s="30">
        <f>SUM(E9:E15)</f>
        <v>935102</v>
      </c>
      <c r="F16" s="31">
        <f>SUBTOTAL(9,F9:F15)</f>
        <v>939932</v>
      </c>
      <c r="G16" s="31">
        <f>SUBTOTAL(9,G9:G15)</f>
        <v>838138</v>
      </c>
      <c r="H16" s="31">
        <f t="shared" ref="H16:I16" si="1">SUBTOTAL(9,H9:H15)</f>
        <v>943001.33333333337</v>
      </c>
      <c r="I16" s="31">
        <f t="shared" si="1"/>
        <v>921150</v>
      </c>
    </row>
    <row r="17" spans="1:10" x14ac:dyDescent="0.25">
      <c r="B17" s="78"/>
      <c r="C17" s="78"/>
      <c r="D17" s="12"/>
      <c r="E17" s="29"/>
      <c r="F17" s="43" t="s">
        <v>0</v>
      </c>
      <c r="G17" s="43"/>
      <c r="H17" s="43"/>
      <c r="I17" s="44"/>
    </row>
    <row r="18" spans="1:10" x14ac:dyDescent="0.25">
      <c r="B18" s="79" t="s">
        <v>16</v>
      </c>
      <c r="C18" s="79"/>
      <c r="D18" s="12"/>
      <c r="E18" s="29"/>
      <c r="F18" s="43"/>
      <c r="G18" s="43"/>
      <c r="H18" s="43"/>
      <c r="I18" s="44"/>
    </row>
    <row r="19" spans="1:10" x14ac:dyDescent="0.25">
      <c r="B19" s="76" t="s">
        <v>17</v>
      </c>
      <c r="C19" s="76"/>
      <c r="D19" s="12"/>
      <c r="E19" s="29"/>
      <c r="F19" s="43"/>
      <c r="G19" s="43"/>
      <c r="H19" s="43"/>
      <c r="I19" s="44"/>
    </row>
    <row r="20" spans="1:10" x14ac:dyDescent="0.25">
      <c r="A20">
        <v>500</v>
      </c>
      <c r="B20" s="75" t="s">
        <v>18</v>
      </c>
      <c r="C20" s="75"/>
      <c r="D20" s="9">
        <v>20205</v>
      </c>
      <c r="E20" s="33">
        <v>19000</v>
      </c>
      <c r="F20" s="45">
        <v>19080</v>
      </c>
      <c r="G20" s="45">
        <v>13059</v>
      </c>
      <c r="H20" s="45">
        <f>+G20/9*13</f>
        <v>18863</v>
      </c>
      <c r="I20" s="42">
        <v>19000</v>
      </c>
    </row>
    <row r="21" spans="1:10" x14ac:dyDescent="0.25">
      <c r="A21">
        <v>504</v>
      </c>
      <c r="B21" s="74" t="s">
        <v>19</v>
      </c>
      <c r="C21" s="74"/>
      <c r="D21" s="9">
        <v>43327</v>
      </c>
      <c r="E21" s="33">
        <v>44000</v>
      </c>
      <c r="F21" s="45">
        <v>44000</v>
      </c>
      <c r="G21" s="45">
        <v>29472</v>
      </c>
      <c r="H21" s="45">
        <f>+G21/9*13</f>
        <v>42570.666666666664</v>
      </c>
      <c r="I21" s="42">
        <v>43000</v>
      </c>
    </row>
    <row r="22" spans="1:10" x14ac:dyDescent="0.25">
      <c r="A22">
        <v>508</v>
      </c>
      <c r="B22" s="75" t="s">
        <v>20</v>
      </c>
      <c r="C22" s="75"/>
      <c r="D22" s="9">
        <v>12330</v>
      </c>
      <c r="E22" s="33">
        <v>12500</v>
      </c>
      <c r="F22" s="45">
        <v>12500</v>
      </c>
      <c r="G22" s="45">
        <v>8457</v>
      </c>
      <c r="H22" s="45">
        <f t="shared" ref="H22:H25" si="2">+G22/9*12</f>
        <v>11276</v>
      </c>
      <c r="I22" s="42">
        <v>12500</v>
      </c>
      <c r="J22" t="s">
        <v>75</v>
      </c>
    </row>
    <row r="23" spans="1:10" x14ac:dyDescent="0.25">
      <c r="A23">
        <v>510</v>
      </c>
      <c r="B23" s="74" t="s">
        <v>21</v>
      </c>
      <c r="C23" s="74"/>
      <c r="D23" s="13">
        <v>5273</v>
      </c>
      <c r="E23" s="34">
        <v>7900</v>
      </c>
      <c r="F23" s="45">
        <v>7900</v>
      </c>
      <c r="G23" s="45">
        <v>6089</v>
      </c>
      <c r="H23" s="45">
        <f t="shared" si="2"/>
        <v>8118.6666666666661</v>
      </c>
      <c r="I23" s="42">
        <v>8200</v>
      </c>
    </row>
    <row r="24" spans="1:10" x14ac:dyDescent="0.25">
      <c r="A24">
        <v>511</v>
      </c>
      <c r="B24" s="75" t="s">
        <v>22</v>
      </c>
      <c r="C24" s="75"/>
      <c r="D24" s="9">
        <v>1000</v>
      </c>
      <c r="E24" s="33">
        <v>1000</v>
      </c>
      <c r="F24" s="45">
        <v>1000</v>
      </c>
      <c r="G24" s="45">
        <v>554</v>
      </c>
      <c r="H24" s="45">
        <f t="shared" si="2"/>
        <v>738.66666666666674</v>
      </c>
      <c r="I24" s="42">
        <v>1000</v>
      </c>
    </row>
    <row r="25" spans="1:10" x14ac:dyDescent="0.25">
      <c r="A25">
        <v>520</v>
      </c>
      <c r="B25" s="74" t="s">
        <v>23</v>
      </c>
      <c r="C25" s="74"/>
      <c r="D25" s="9">
        <v>1224</v>
      </c>
      <c r="E25" s="33">
        <v>400</v>
      </c>
      <c r="F25" s="45">
        <v>400</v>
      </c>
      <c r="G25" s="45">
        <v>0</v>
      </c>
      <c r="H25" s="45">
        <f t="shared" si="2"/>
        <v>0</v>
      </c>
      <c r="I25" s="42">
        <v>400</v>
      </c>
    </row>
    <row r="26" spans="1:10" x14ac:dyDescent="0.25">
      <c r="B26" s="75" t="s">
        <v>24</v>
      </c>
      <c r="C26" s="75"/>
      <c r="D26" s="11">
        <f>+SUBTOTAL(9,D20:D25)</f>
        <v>83359</v>
      </c>
      <c r="E26" s="30">
        <v>84800</v>
      </c>
      <c r="F26" s="31">
        <f>SUBTOTAL(9,F18:F25)</f>
        <v>84880</v>
      </c>
      <c r="G26" s="31">
        <f>SUBTOTAL(9,G18:G25)</f>
        <v>57631</v>
      </c>
      <c r="H26" s="31">
        <f t="shared" ref="H26:I26" si="3">SUBTOTAL(9,H18:H25)</f>
        <v>81567</v>
      </c>
      <c r="I26" s="31">
        <f t="shared" si="3"/>
        <v>84100</v>
      </c>
    </row>
    <row r="27" spans="1:10" x14ac:dyDescent="0.25">
      <c r="B27" s="78"/>
      <c r="C27" s="78"/>
      <c r="D27" s="12"/>
      <c r="E27" s="29"/>
      <c r="F27" s="43" t="s">
        <v>0</v>
      </c>
      <c r="G27" s="43"/>
      <c r="H27" s="43"/>
      <c r="I27" s="44"/>
    </row>
    <row r="28" spans="1:10" x14ac:dyDescent="0.25">
      <c r="B28" s="79" t="s">
        <v>25</v>
      </c>
      <c r="C28" s="79"/>
      <c r="D28" s="14"/>
      <c r="E28" s="32"/>
      <c r="F28" s="46"/>
      <c r="G28" s="46"/>
      <c r="H28" s="46"/>
      <c r="I28" s="44"/>
    </row>
    <row r="29" spans="1:10" x14ac:dyDescent="0.25">
      <c r="A29">
        <v>600</v>
      </c>
      <c r="B29" s="74" t="s">
        <v>72</v>
      </c>
      <c r="C29" s="74"/>
      <c r="D29" s="15">
        <v>61893</v>
      </c>
      <c r="E29" s="35">
        <v>55000</v>
      </c>
      <c r="F29" s="45">
        <v>59000</v>
      </c>
      <c r="G29" s="45">
        <v>41928</v>
      </c>
      <c r="H29" s="45">
        <f t="shared" ref="H29:H37" si="4">+G29/9*12</f>
        <v>55904</v>
      </c>
      <c r="I29" s="42">
        <v>59000</v>
      </c>
    </row>
    <row r="30" spans="1:10" x14ac:dyDescent="0.25">
      <c r="A30">
        <v>601</v>
      </c>
      <c r="B30" s="75" t="s">
        <v>71</v>
      </c>
      <c r="C30" s="75"/>
      <c r="D30" s="15">
        <v>5150</v>
      </c>
      <c r="E30" s="35">
        <v>6000</v>
      </c>
      <c r="F30" s="45">
        <v>6000</v>
      </c>
      <c r="G30" s="45">
        <v>11893</v>
      </c>
      <c r="H30" s="45">
        <f t="shared" si="4"/>
        <v>15857.333333333332</v>
      </c>
      <c r="I30" s="42">
        <v>10000</v>
      </c>
    </row>
    <row r="31" spans="1:10" x14ac:dyDescent="0.25">
      <c r="A31">
        <v>608</v>
      </c>
      <c r="B31" s="75" t="s">
        <v>26</v>
      </c>
      <c r="C31" s="75"/>
      <c r="D31" s="15">
        <v>206</v>
      </c>
      <c r="E31" s="35">
        <v>600</v>
      </c>
      <c r="F31" s="47">
        <v>600</v>
      </c>
      <c r="G31" s="47">
        <v>0</v>
      </c>
      <c r="H31" s="45">
        <f>+G31/9*12</f>
        <v>0</v>
      </c>
      <c r="I31" s="48">
        <v>500</v>
      </c>
    </row>
    <row r="32" spans="1:10" x14ac:dyDescent="0.25">
      <c r="A32">
        <v>611</v>
      </c>
      <c r="B32" s="74" t="s">
        <v>64</v>
      </c>
      <c r="C32" s="74"/>
      <c r="D32" s="15">
        <v>3088</v>
      </c>
      <c r="E32" s="35">
        <v>3000</v>
      </c>
      <c r="F32" s="45">
        <v>5000</v>
      </c>
      <c r="G32" s="45">
        <v>3703</v>
      </c>
      <c r="H32" s="45">
        <f t="shared" si="4"/>
        <v>4937.3333333333339</v>
      </c>
      <c r="I32" s="42">
        <v>5000</v>
      </c>
    </row>
    <row r="33" spans="1:9" x14ac:dyDescent="0.25">
      <c r="A33">
        <v>640</v>
      </c>
      <c r="B33" s="74" t="s">
        <v>27</v>
      </c>
      <c r="C33" s="74"/>
      <c r="D33" s="15">
        <v>38184</v>
      </c>
      <c r="E33" s="35">
        <v>42000</v>
      </c>
      <c r="F33" s="45">
        <v>45000</v>
      </c>
      <c r="G33" s="45">
        <v>31382</v>
      </c>
      <c r="H33" s="45">
        <f t="shared" si="4"/>
        <v>41842.666666666664</v>
      </c>
      <c r="I33" s="42">
        <v>42000</v>
      </c>
    </row>
    <row r="34" spans="1:9" x14ac:dyDescent="0.25">
      <c r="A34">
        <v>642</v>
      </c>
      <c r="B34" s="75" t="s">
        <v>28</v>
      </c>
      <c r="C34" s="75"/>
      <c r="D34" s="15">
        <v>6445</v>
      </c>
      <c r="E34" s="35">
        <v>7900</v>
      </c>
      <c r="F34" s="45">
        <v>7900</v>
      </c>
      <c r="G34" s="45">
        <v>3499</v>
      </c>
      <c r="H34" s="45">
        <f t="shared" si="4"/>
        <v>4665.333333333333</v>
      </c>
      <c r="I34" s="42">
        <v>5000</v>
      </c>
    </row>
    <row r="35" spans="1:9" x14ac:dyDescent="0.25">
      <c r="A35">
        <v>644</v>
      </c>
      <c r="B35" s="74" t="s">
        <v>29</v>
      </c>
      <c r="C35" s="74"/>
      <c r="D35" s="15">
        <v>8725</v>
      </c>
      <c r="E35" s="35">
        <v>8000</v>
      </c>
      <c r="F35" s="45">
        <v>5000</v>
      </c>
      <c r="G35" s="45">
        <v>887</v>
      </c>
      <c r="H35" s="45">
        <f t="shared" si="4"/>
        <v>1182.6666666666667</v>
      </c>
      <c r="I35" s="42">
        <v>2000</v>
      </c>
    </row>
    <row r="36" spans="1:9" x14ac:dyDescent="0.25">
      <c r="A36">
        <v>660</v>
      </c>
      <c r="B36" s="75" t="s">
        <v>30</v>
      </c>
      <c r="C36" s="75"/>
      <c r="D36" s="15">
        <v>8080</v>
      </c>
      <c r="E36" s="35">
        <v>10500</v>
      </c>
      <c r="F36" s="45">
        <v>8500</v>
      </c>
      <c r="G36" s="45">
        <v>4043</v>
      </c>
      <c r="H36" s="45">
        <f t="shared" si="4"/>
        <v>5390.666666666667</v>
      </c>
      <c r="I36" s="42">
        <v>6000</v>
      </c>
    </row>
    <row r="37" spans="1:9" x14ac:dyDescent="0.25">
      <c r="A37">
        <v>661</v>
      </c>
      <c r="B37" s="74" t="s">
        <v>31</v>
      </c>
      <c r="C37" s="74"/>
      <c r="D37" s="15">
        <v>6800</v>
      </c>
      <c r="E37" s="35">
        <v>6800</v>
      </c>
      <c r="F37" s="45">
        <v>4800</v>
      </c>
      <c r="G37" s="45">
        <v>2348</v>
      </c>
      <c r="H37" s="45">
        <f t="shared" si="4"/>
        <v>3130.666666666667</v>
      </c>
      <c r="I37" s="42">
        <v>3500</v>
      </c>
    </row>
    <row r="38" spans="1:9" x14ac:dyDescent="0.25">
      <c r="B38" s="75" t="s">
        <v>32</v>
      </c>
      <c r="C38" s="75"/>
      <c r="D38" s="11">
        <f>SUM(D29:D37)</f>
        <v>138571</v>
      </c>
      <c r="E38" s="30">
        <f>+SUBTOTAL(9,E29:E37)</f>
        <v>139800</v>
      </c>
      <c r="F38" s="31">
        <f>SUBTOTAL(9,F29:F37)</f>
        <v>141800</v>
      </c>
      <c r="G38" s="31">
        <f>SUBTOTAL(9,G29:G37)</f>
        <v>99683</v>
      </c>
      <c r="H38" s="31">
        <f>SUBTOTAL(9,H29:H37)</f>
        <v>132910.66666666666</v>
      </c>
      <c r="I38" s="31">
        <f>SUBTOTAL(9,I29:I37)</f>
        <v>133000</v>
      </c>
    </row>
    <row r="39" spans="1:9" x14ac:dyDescent="0.25">
      <c r="B39" s="78"/>
      <c r="C39" s="78"/>
      <c r="D39" s="12"/>
      <c r="E39" s="29"/>
      <c r="F39" s="43" t="s">
        <v>0</v>
      </c>
      <c r="G39" s="43"/>
      <c r="H39" s="43"/>
      <c r="I39" s="44"/>
    </row>
    <row r="40" spans="1:9" x14ac:dyDescent="0.25">
      <c r="B40" s="79" t="s">
        <v>33</v>
      </c>
      <c r="C40" s="79"/>
      <c r="D40" s="14"/>
      <c r="E40" s="32"/>
      <c r="F40" s="46"/>
      <c r="G40" s="46"/>
      <c r="H40" s="46"/>
      <c r="I40" s="44"/>
    </row>
    <row r="41" spans="1:9" x14ac:dyDescent="0.25">
      <c r="A41">
        <v>700</v>
      </c>
      <c r="B41" s="74" t="s">
        <v>34</v>
      </c>
      <c r="C41" s="74"/>
      <c r="D41" s="9">
        <v>39600</v>
      </c>
      <c r="E41" s="33">
        <v>39600</v>
      </c>
      <c r="F41" s="47">
        <v>42600</v>
      </c>
      <c r="G41" s="47">
        <v>27970</v>
      </c>
      <c r="H41" s="45">
        <f t="shared" ref="H41:H49" si="5">+G41/9*12</f>
        <v>37293.333333333336</v>
      </c>
      <c r="I41" s="48">
        <v>40000</v>
      </c>
    </row>
    <row r="42" spans="1:9" x14ac:dyDescent="0.25">
      <c r="A42">
        <v>702</v>
      </c>
      <c r="B42" s="75" t="s">
        <v>35</v>
      </c>
      <c r="C42" s="75"/>
      <c r="D42" s="9">
        <v>5781</v>
      </c>
      <c r="E42" s="33">
        <v>8900</v>
      </c>
      <c r="F42" s="45">
        <v>8900</v>
      </c>
      <c r="G42" s="45">
        <v>8067</v>
      </c>
      <c r="H42" s="45">
        <f t="shared" si="5"/>
        <v>10756</v>
      </c>
      <c r="I42" s="42">
        <v>10000</v>
      </c>
    </row>
    <row r="43" spans="1:9" x14ac:dyDescent="0.25">
      <c r="A43">
        <v>704</v>
      </c>
      <c r="B43" s="74" t="s">
        <v>36</v>
      </c>
      <c r="C43" s="74"/>
      <c r="D43" s="9">
        <v>17575</v>
      </c>
      <c r="E43" s="33">
        <v>18250</v>
      </c>
      <c r="F43" s="45">
        <v>20250</v>
      </c>
      <c r="G43" s="45">
        <v>13635</v>
      </c>
      <c r="H43" s="45">
        <f t="shared" si="5"/>
        <v>18180</v>
      </c>
      <c r="I43" s="42">
        <v>20000</v>
      </c>
    </row>
    <row r="44" spans="1:9" x14ac:dyDescent="0.25">
      <c r="A44">
        <v>705</v>
      </c>
      <c r="B44" s="75" t="s">
        <v>37</v>
      </c>
      <c r="C44" s="75"/>
      <c r="D44" s="9">
        <v>6351</v>
      </c>
      <c r="E44" s="33">
        <v>8950</v>
      </c>
      <c r="F44" s="45">
        <v>8950</v>
      </c>
      <c r="G44" s="45">
        <v>4886</v>
      </c>
      <c r="H44" s="45">
        <f t="shared" si="5"/>
        <v>6514.666666666667</v>
      </c>
      <c r="I44" s="42">
        <v>7000</v>
      </c>
    </row>
    <row r="45" spans="1:9" x14ac:dyDescent="0.25">
      <c r="A45">
        <v>708</v>
      </c>
      <c r="B45" s="74" t="s">
        <v>38</v>
      </c>
      <c r="C45" s="74"/>
      <c r="D45" s="9">
        <v>4118</v>
      </c>
      <c r="E45" s="33">
        <v>5200</v>
      </c>
      <c r="F45" s="45">
        <v>10463</v>
      </c>
      <c r="G45" s="45">
        <v>950</v>
      </c>
      <c r="H45" s="45">
        <v>2405</v>
      </c>
      <c r="I45" s="42">
        <v>3000</v>
      </c>
    </row>
    <row r="46" spans="1:9" x14ac:dyDescent="0.25">
      <c r="A46">
        <v>710</v>
      </c>
      <c r="B46" s="75" t="s">
        <v>39</v>
      </c>
      <c r="C46" s="75"/>
      <c r="D46" s="9">
        <v>12119</v>
      </c>
      <c r="E46" s="33">
        <v>10300</v>
      </c>
      <c r="F46" s="45">
        <v>10300</v>
      </c>
      <c r="G46" s="45">
        <v>13400</v>
      </c>
      <c r="H46" s="45">
        <f t="shared" si="5"/>
        <v>17866.666666666668</v>
      </c>
      <c r="I46" s="42">
        <v>15000</v>
      </c>
    </row>
    <row r="47" spans="1:9" x14ac:dyDescent="0.25">
      <c r="A47">
        <v>715</v>
      </c>
      <c r="B47" s="74" t="s">
        <v>65</v>
      </c>
      <c r="C47" s="74"/>
      <c r="D47" s="9">
        <v>10325</v>
      </c>
      <c r="E47" s="33">
        <v>10325</v>
      </c>
      <c r="F47" s="45">
        <v>10345</v>
      </c>
      <c r="G47" s="45">
        <v>4408</v>
      </c>
      <c r="H47" s="45">
        <f t="shared" si="5"/>
        <v>5877.333333333333</v>
      </c>
      <c r="I47" s="42">
        <v>6000</v>
      </c>
    </row>
    <row r="48" spans="1:9" x14ac:dyDescent="0.25">
      <c r="A48">
        <v>725</v>
      </c>
      <c r="B48" s="75" t="s">
        <v>40</v>
      </c>
      <c r="C48" s="75"/>
      <c r="D48" s="9">
        <v>2329</v>
      </c>
      <c r="E48" s="33">
        <v>2400</v>
      </c>
      <c r="F48" s="45">
        <v>2400</v>
      </c>
      <c r="G48" s="45">
        <v>930</v>
      </c>
      <c r="H48" s="45">
        <f t="shared" si="5"/>
        <v>1240</v>
      </c>
      <c r="I48" s="42">
        <v>1500</v>
      </c>
    </row>
    <row r="49" spans="1:9" x14ac:dyDescent="0.25">
      <c r="A49">
        <v>770</v>
      </c>
      <c r="B49" s="23" t="s">
        <v>66</v>
      </c>
      <c r="C49" s="23"/>
      <c r="D49" s="9"/>
      <c r="E49" s="33"/>
      <c r="F49" s="45">
        <v>0</v>
      </c>
      <c r="G49" s="45">
        <v>5278</v>
      </c>
      <c r="H49" s="45">
        <f t="shared" si="5"/>
        <v>7037.3333333333339</v>
      </c>
      <c r="I49" s="42">
        <v>0</v>
      </c>
    </row>
    <row r="50" spans="1:9" x14ac:dyDescent="0.25">
      <c r="B50" s="74" t="s">
        <v>32</v>
      </c>
      <c r="C50" s="74"/>
      <c r="D50" s="16">
        <f>SUM(D41:D48)</f>
        <v>98198</v>
      </c>
      <c r="E50" s="36">
        <f>+SUBTOTAL(9,E41:E48)</f>
        <v>103925</v>
      </c>
      <c r="F50" s="49">
        <f>+SUBTOTAL(9,F41:F49)</f>
        <v>114208</v>
      </c>
      <c r="G50" s="31">
        <f>SUBTOTAL(9,G41:G49)</f>
        <v>79524</v>
      </c>
      <c r="H50" s="31">
        <f t="shared" ref="H50:I50" si="6">SUBTOTAL(9,H41:H49)</f>
        <v>107170.33333333334</v>
      </c>
      <c r="I50" s="31">
        <f t="shared" si="6"/>
        <v>102500</v>
      </c>
    </row>
    <row r="51" spans="1:9" x14ac:dyDescent="0.25">
      <c r="B51" s="77"/>
      <c r="C51" s="77"/>
      <c r="D51" s="12"/>
      <c r="E51" s="29"/>
      <c r="F51" s="43"/>
      <c r="G51" s="43"/>
      <c r="H51" s="43"/>
      <c r="I51" s="44"/>
    </row>
    <row r="52" spans="1:9" x14ac:dyDescent="0.25">
      <c r="B52" s="76" t="s">
        <v>41</v>
      </c>
      <c r="C52" s="76"/>
      <c r="D52" s="12"/>
      <c r="E52" s="29"/>
      <c r="F52" s="43"/>
      <c r="G52" s="43"/>
      <c r="H52" s="43"/>
      <c r="I52" s="44"/>
    </row>
    <row r="53" spans="1:9" x14ac:dyDescent="0.25">
      <c r="A53">
        <v>800</v>
      </c>
      <c r="B53" s="75" t="s">
        <v>42</v>
      </c>
      <c r="C53" s="75"/>
      <c r="D53" s="9">
        <v>21858</v>
      </c>
      <c r="E53" s="33">
        <v>22300</v>
      </c>
      <c r="F53" s="45">
        <v>22300</v>
      </c>
      <c r="G53" s="45">
        <v>16208</v>
      </c>
      <c r="H53" s="45">
        <f t="shared" ref="H53:H64" si="7">+G53/9*12</f>
        <v>21610.666666666668</v>
      </c>
      <c r="I53" s="42">
        <v>23000</v>
      </c>
    </row>
    <row r="54" spans="1:9" x14ac:dyDescent="0.25">
      <c r="A54">
        <v>805</v>
      </c>
      <c r="B54" s="74" t="s">
        <v>43</v>
      </c>
      <c r="C54" s="74"/>
      <c r="D54" s="9">
        <v>5782</v>
      </c>
      <c r="E54" s="33">
        <v>5900</v>
      </c>
      <c r="F54" s="45">
        <v>5900</v>
      </c>
      <c r="G54" s="45">
        <v>4337</v>
      </c>
      <c r="H54" s="45">
        <f t="shared" si="7"/>
        <v>5782.666666666667</v>
      </c>
      <c r="I54" s="42">
        <v>5900</v>
      </c>
    </row>
    <row r="55" spans="1:9" x14ac:dyDescent="0.25">
      <c r="A55">
        <v>810</v>
      </c>
      <c r="B55" s="75" t="s">
        <v>44</v>
      </c>
      <c r="C55" s="75"/>
      <c r="D55" s="9">
        <v>1415</v>
      </c>
      <c r="E55" s="33">
        <v>1415</v>
      </c>
      <c r="F55" s="45">
        <v>1400</v>
      </c>
      <c r="G55" s="45">
        <v>550</v>
      </c>
      <c r="H55" s="45">
        <f t="shared" si="7"/>
        <v>733.33333333333337</v>
      </c>
      <c r="I55" s="42">
        <v>1000</v>
      </c>
    </row>
    <row r="56" spans="1:9" x14ac:dyDescent="0.25">
      <c r="A56">
        <v>811</v>
      </c>
      <c r="B56" s="74" t="s">
        <v>45</v>
      </c>
      <c r="C56" s="74"/>
      <c r="D56" s="9">
        <v>170</v>
      </c>
      <c r="E56" s="33">
        <v>800</v>
      </c>
      <c r="F56" s="47">
        <v>800</v>
      </c>
      <c r="G56" s="47">
        <v>245</v>
      </c>
      <c r="H56" s="45">
        <f t="shared" si="7"/>
        <v>326.66666666666663</v>
      </c>
      <c r="I56" s="48">
        <v>500</v>
      </c>
    </row>
    <row r="57" spans="1:9" x14ac:dyDescent="0.25">
      <c r="A57">
        <v>812</v>
      </c>
      <c r="B57" s="75" t="s">
        <v>46</v>
      </c>
      <c r="C57" s="75"/>
      <c r="D57" s="9">
        <v>1545</v>
      </c>
      <c r="E57" s="33">
        <v>1600</v>
      </c>
      <c r="F57" s="47">
        <v>1600</v>
      </c>
      <c r="G57" s="47">
        <v>174</v>
      </c>
      <c r="H57" s="45">
        <f t="shared" si="7"/>
        <v>232</v>
      </c>
      <c r="I57" s="48">
        <v>1000</v>
      </c>
    </row>
    <row r="58" spans="1:9" x14ac:dyDescent="0.25">
      <c r="A58">
        <v>813</v>
      </c>
      <c r="B58" s="75" t="s">
        <v>47</v>
      </c>
      <c r="C58" s="75"/>
      <c r="D58" s="9">
        <v>5613</v>
      </c>
      <c r="E58" s="33">
        <v>5800</v>
      </c>
      <c r="F58" s="45">
        <v>5800</v>
      </c>
      <c r="G58" s="45">
        <v>5633</v>
      </c>
      <c r="H58" s="45">
        <v>5633</v>
      </c>
      <c r="I58" s="42">
        <v>5800</v>
      </c>
    </row>
    <row r="59" spans="1:9" x14ac:dyDescent="0.25">
      <c r="A59">
        <v>816</v>
      </c>
      <c r="B59" s="74" t="s">
        <v>48</v>
      </c>
      <c r="C59" s="74"/>
      <c r="D59" s="9">
        <v>2575</v>
      </c>
      <c r="E59" s="33">
        <v>2900</v>
      </c>
      <c r="F59" s="47">
        <v>818</v>
      </c>
      <c r="G59" s="47">
        <v>0</v>
      </c>
      <c r="H59" s="45">
        <f t="shared" si="7"/>
        <v>0</v>
      </c>
      <c r="I59" s="48">
        <v>1000</v>
      </c>
    </row>
    <row r="60" spans="1:9" x14ac:dyDescent="0.25">
      <c r="A60">
        <v>820</v>
      </c>
      <c r="B60" s="75" t="s">
        <v>49</v>
      </c>
      <c r="C60" s="75"/>
      <c r="D60" s="9">
        <v>622</v>
      </c>
      <c r="E60" s="33">
        <v>625</v>
      </c>
      <c r="F60" s="45">
        <v>100</v>
      </c>
      <c r="G60" s="45">
        <v>585</v>
      </c>
      <c r="H60" s="45">
        <v>585</v>
      </c>
      <c r="I60" s="42">
        <v>600</v>
      </c>
    </row>
    <row r="61" spans="1:9" x14ac:dyDescent="0.25">
      <c r="A61">
        <v>825</v>
      </c>
      <c r="B61" s="74" t="s">
        <v>50</v>
      </c>
      <c r="C61" s="74"/>
      <c r="D61" s="9">
        <v>797</v>
      </c>
      <c r="E61" s="33">
        <v>800</v>
      </c>
      <c r="F61" s="45">
        <v>100</v>
      </c>
      <c r="G61" s="45">
        <v>750</v>
      </c>
      <c r="H61" s="45">
        <v>750</v>
      </c>
      <c r="I61" s="42">
        <v>750</v>
      </c>
    </row>
    <row r="62" spans="1:9" x14ac:dyDescent="0.25">
      <c r="A62">
        <v>830</v>
      </c>
      <c r="B62" s="75" t="s">
        <v>51</v>
      </c>
      <c r="C62" s="75"/>
      <c r="D62" s="9">
        <v>1030</v>
      </c>
      <c r="E62" s="33">
        <v>1000</v>
      </c>
      <c r="F62" s="45">
        <v>100</v>
      </c>
      <c r="G62" s="45">
        <v>0</v>
      </c>
      <c r="H62" s="45">
        <f t="shared" si="7"/>
        <v>0</v>
      </c>
      <c r="I62" s="42">
        <v>0</v>
      </c>
    </row>
    <row r="63" spans="1:9" x14ac:dyDescent="0.25">
      <c r="A63">
        <v>835</v>
      </c>
      <c r="B63" s="74" t="s">
        <v>52</v>
      </c>
      <c r="C63" s="74"/>
      <c r="D63" s="9">
        <v>178843</v>
      </c>
      <c r="E63" s="33">
        <v>178850</v>
      </c>
      <c r="F63" s="47">
        <v>181000</v>
      </c>
      <c r="G63" s="47">
        <v>130181</v>
      </c>
      <c r="H63" s="45">
        <f t="shared" si="7"/>
        <v>173574.66666666666</v>
      </c>
      <c r="I63" s="48">
        <v>180000</v>
      </c>
    </row>
    <row r="64" spans="1:9" x14ac:dyDescent="0.25">
      <c r="A64">
        <v>801</v>
      </c>
      <c r="B64" s="75" t="s">
        <v>53</v>
      </c>
      <c r="C64" s="75"/>
      <c r="D64" s="9">
        <v>112375</v>
      </c>
      <c r="E64" s="33">
        <v>127000</v>
      </c>
      <c r="F64" s="45">
        <v>134620</v>
      </c>
      <c r="G64" s="45">
        <v>102627</v>
      </c>
      <c r="H64" s="45">
        <f t="shared" si="7"/>
        <v>136836</v>
      </c>
      <c r="I64" s="42">
        <v>137000</v>
      </c>
    </row>
    <row r="65" spans="2:9" x14ac:dyDescent="0.25">
      <c r="B65" s="74" t="s">
        <v>32</v>
      </c>
      <c r="C65" s="74"/>
      <c r="D65" s="16">
        <f>SUM(D53:D64)</f>
        <v>332625</v>
      </c>
      <c r="E65" s="36">
        <f>+SUBTOTAL(9,E53:E64)</f>
        <v>348990</v>
      </c>
      <c r="F65" s="49">
        <f>+SUBTOTAL(9,F53:F64)</f>
        <v>354538</v>
      </c>
      <c r="G65" s="49">
        <f>+SUBTOTAL(9,G53:G64)</f>
        <v>261290</v>
      </c>
      <c r="H65" s="49">
        <f>+SUBTOTAL(9,H53:H64)</f>
        <v>346064</v>
      </c>
      <c r="I65" s="49">
        <f>+SUBTOTAL(9,I53:I64)</f>
        <v>356550</v>
      </c>
    </row>
    <row r="66" spans="2:9" x14ac:dyDescent="0.25">
      <c r="B66" s="77"/>
      <c r="C66" s="77"/>
      <c r="D66" s="17"/>
      <c r="E66" s="37"/>
      <c r="F66" s="73"/>
      <c r="G66" s="73"/>
      <c r="H66" s="73"/>
      <c r="I66" s="45"/>
    </row>
    <row r="67" spans="2:9" x14ac:dyDescent="0.25">
      <c r="B67" s="77"/>
      <c r="C67" s="77"/>
      <c r="D67" s="18"/>
      <c r="E67" s="38"/>
      <c r="F67" s="73"/>
      <c r="G67" s="73"/>
      <c r="H67" s="73"/>
      <c r="I67" s="45"/>
    </row>
    <row r="68" spans="2:9" x14ac:dyDescent="0.25">
      <c r="B68" s="76" t="s">
        <v>73</v>
      </c>
      <c r="C68" s="76"/>
      <c r="D68" s="19">
        <f>SUM(D65+D50+D38+D26)</f>
        <v>652753</v>
      </c>
      <c r="E68" s="39">
        <f>SUM(E65+E50+E38+E26)</f>
        <v>677515</v>
      </c>
      <c r="F68" s="31">
        <f>SUBTOTAL(9,F20:F67)</f>
        <v>695426</v>
      </c>
      <c r="G68" s="31">
        <f>SUBTOTAL(9,G20:G67)</f>
        <v>498128</v>
      </c>
      <c r="H68" s="31">
        <f>SUBTOTAL(9,H20:H67)</f>
        <v>667712</v>
      </c>
      <c r="I68" s="31">
        <f>SUBTOTAL(9,I20:I67)</f>
        <v>676150</v>
      </c>
    </row>
    <row r="69" spans="2:9" x14ac:dyDescent="0.25">
      <c r="B69" s="77"/>
      <c r="C69" s="77"/>
      <c r="D69" s="17"/>
      <c r="E69" s="37"/>
      <c r="F69" s="50"/>
      <c r="G69" s="50"/>
      <c r="H69" s="50"/>
      <c r="I69" s="42"/>
    </row>
    <row r="70" spans="2:9" x14ac:dyDescent="0.25">
      <c r="B70" s="76" t="s">
        <v>54</v>
      </c>
      <c r="C70" s="76"/>
      <c r="D70" s="16">
        <v>229472</v>
      </c>
      <c r="E70" s="36">
        <v>235587</v>
      </c>
      <c r="F70" s="44">
        <v>244506</v>
      </c>
      <c r="G70" s="44">
        <v>183380</v>
      </c>
      <c r="H70" s="57">
        <f t="shared" ref="H70" si="8">+G70/9*12</f>
        <v>244506.66666666666</v>
      </c>
      <c r="I70" s="44">
        <v>245000</v>
      </c>
    </row>
    <row r="71" spans="2:9" x14ac:dyDescent="0.25">
      <c r="B71" s="75"/>
      <c r="C71" s="75"/>
      <c r="D71" s="17"/>
      <c r="E71" s="37"/>
      <c r="F71" s="50"/>
      <c r="G71" s="50"/>
      <c r="H71" s="50"/>
      <c r="I71" s="42"/>
    </row>
    <row r="72" spans="2:9" x14ac:dyDescent="0.25">
      <c r="B72" s="76" t="s">
        <v>74</v>
      </c>
      <c r="C72" s="76"/>
      <c r="D72" s="16">
        <f>SUM(D68:D70)</f>
        <v>882225</v>
      </c>
      <c r="E72" s="36">
        <f>SUM(E68:E70)</f>
        <v>913102</v>
      </c>
      <c r="F72" s="49">
        <f>SUM(F68:F70)</f>
        <v>939932</v>
      </c>
      <c r="G72" s="49">
        <f>SUM(G68:G70)</f>
        <v>681508</v>
      </c>
      <c r="H72" s="49">
        <f t="shared" ref="H72:I72" si="9">SUM(H68:H70)</f>
        <v>912218.66666666663</v>
      </c>
      <c r="I72" s="49">
        <f t="shared" si="9"/>
        <v>921150</v>
      </c>
    </row>
    <row r="73" spans="2:9" x14ac:dyDescent="0.25">
      <c r="B73" s="77"/>
      <c r="C73" s="77"/>
      <c r="D73" s="17"/>
      <c r="E73" s="17"/>
      <c r="F73" s="53"/>
      <c r="G73" s="26"/>
      <c r="H73" s="26"/>
      <c r="I73" s="10"/>
    </row>
    <row r="74" spans="2:9" x14ac:dyDescent="0.25">
      <c r="B74" s="74" t="s">
        <v>83</v>
      </c>
      <c r="C74" s="74"/>
      <c r="D74" s="16">
        <v>7286</v>
      </c>
      <c r="E74" s="51">
        <v>6751</v>
      </c>
      <c r="F74" s="52">
        <v>7021</v>
      </c>
      <c r="G74" s="52"/>
      <c r="H74" s="52"/>
      <c r="I74" s="59">
        <f>+'Fee Calc'!B4</f>
        <v>6936.259541984733</v>
      </c>
    </row>
    <row r="75" spans="2:9" x14ac:dyDescent="0.25">
      <c r="B75" s="75" t="s">
        <v>84</v>
      </c>
      <c r="C75" s="75"/>
      <c r="D75" s="16">
        <v>1822</v>
      </c>
      <c r="E75" s="51">
        <f>+E74/4</f>
        <v>1687.75</v>
      </c>
      <c r="F75" s="52">
        <v>1755</v>
      </c>
      <c r="G75" s="52"/>
      <c r="H75" s="52"/>
      <c r="I75" s="59">
        <f>+'Fee Calc'!B7</f>
        <v>1734.0648854961833</v>
      </c>
    </row>
    <row r="76" spans="2:9" x14ac:dyDescent="0.25">
      <c r="B76" s="60"/>
      <c r="C76" s="60"/>
      <c r="D76" s="16"/>
      <c r="E76" s="51"/>
      <c r="F76" s="52"/>
      <c r="G76" s="52"/>
      <c r="H76" s="52"/>
      <c r="I76" s="59"/>
    </row>
    <row r="77" spans="2:9" x14ac:dyDescent="0.25">
      <c r="B77" s="74" t="s">
        <v>85</v>
      </c>
      <c r="C77" s="74"/>
      <c r="D77" s="16">
        <v>7468</v>
      </c>
      <c r="E77" s="51">
        <v>6939</v>
      </c>
      <c r="F77" s="52">
        <v>7213</v>
      </c>
      <c r="G77" s="52"/>
      <c r="H77" s="52"/>
      <c r="I77" s="59">
        <f>+'Fee Calc'!B5</f>
        <v>7055.259541984733</v>
      </c>
    </row>
    <row r="78" spans="2:9" x14ac:dyDescent="0.25">
      <c r="B78" s="75" t="s">
        <v>55</v>
      </c>
      <c r="C78" s="75"/>
      <c r="D78" s="16">
        <v>1867</v>
      </c>
      <c r="E78" s="51">
        <f>+E77/4</f>
        <v>1734.75</v>
      </c>
      <c r="F78" s="52">
        <v>1803</v>
      </c>
      <c r="G78" s="52"/>
      <c r="H78" s="52"/>
      <c r="I78" s="59">
        <f>+'Fee Calc'!B8</f>
        <v>1763.8148854961833</v>
      </c>
    </row>
  </sheetData>
  <mergeCells count="75">
    <mergeCell ref="B13:C13"/>
    <mergeCell ref="B1:D1"/>
    <mergeCell ref="B2:D2"/>
    <mergeCell ref="B3:D3"/>
    <mergeCell ref="B4:D4"/>
    <mergeCell ref="B5:C5"/>
    <mergeCell ref="B6:C6"/>
    <mergeCell ref="B7:C7"/>
    <mergeCell ref="B8:C8"/>
    <mergeCell ref="B9:C9"/>
    <mergeCell ref="B10:C10"/>
    <mergeCell ref="B11:C11"/>
    <mergeCell ref="B25:C25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36:C36"/>
    <mergeCell ref="B26:C26"/>
    <mergeCell ref="B27:C27"/>
    <mergeCell ref="B28:C28"/>
    <mergeCell ref="B29:C29"/>
    <mergeCell ref="B30:C30"/>
    <mergeCell ref="B32:C32"/>
    <mergeCell ref="B31:C31"/>
    <mergeCell ref="B33:C33"/>
    <mergeCell ref="B34:C34"/>
    <mergeCell ref="B35:C35"/>
    <mergeCell ref="B48:C48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60:C60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9:C69"/>
    <mergeCell ref="B61:C61"/>
    <mergeCell ref="B62:C62"/>
    <mergeCell ref="B63:C63"/>
    <mergeCell ref="B64:C64"/>
    <mergeCell ref="B65:C65"/>
    <mergeCell ref="B66:C66"/>
    <mergeCell ref="B67:C67"/>
    <mergeCell ref="B68:C68"/>
    <mergeCell ref="B77:C77"/>
    <mergeCell ref="B78:C78"/>
    <mergeCell ref="B74:C74"/>
    <mergeCell ref="B75:C75"/>
    <mergeCell ref="B70:C70"/>
    <mergeCell ref="B71:C71"/>
    <mergeCell ref="B72:C72"/>
    <mergeCell ref="B73:C73"/>
  </mergeCells>
  <pageMargins left="0.7" right="0.7" top="0.75" bottom="0.75" header="0.3" footer="0.3"/>
  <pageSetup scale="8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19"/>
  <sheetViews>
    <sheetView tabSelected="1" workbookViewId="0">
      <selection activeCell="D16" sqref="D16"/>
    </sheetView>
  </sheetViews>
  <sheetFormatPr defaultRowHeight="15" x14ac:dyDescent="0.25"/>
  <cols>
    <col min="1" max="1" width="69.5703125" bestFit="1" customWidth="1"/>
    <col min="2" max="2" width="12.5703125" style="56" bestFit="1" customWidth="1"/>
  </cols>
  <sheetData>
    <row r="1" spans="1:2" x14ac:dyDescent="0.25">
      <c r="B1" s="54"/>
    </row>
    <row r="2" spans="1:2" x14ac:dyDescent="0.25">
      <c r="B2" s="54"/>
    </row>
    <row r="3" spans="1:2" x14ac:dyDescent="0.25">
      <c r="A3" s="21"/>
      <c r="B3" s="55"/>
    </row>
    <row r="4" spans="1:2" x14ac:dyDescent="0.25">
      <c r="A4" s="20" t="s">
        <v>67</v>
      </c>
      <c r="B4" s="61">
        <f>+B18/131</f>
        <v>6936.259541984733</v>
      </c>
    </row>
    <row r="5" spans="1:2" x14ac:dyDescent="0.25">
      <c r="A5" s="20" t="s">
        <v>58</v>
      </c>
      <c r="B5" s="61">
        <f>+B18/131+119</f>
        <v>7055.259541984733</v>
      </c>
    </row>
    <row r="6" spans="1:2" x14ac:dyDescent="0.25">
      <c r="A6" s="62"/>
      <c r="B6" s="63"/>
    </row>
    <row r="7" spans="1:2" x14ac:dyDescent="0.25">
      <c r="A7" s="20" t="s">
        <v>69</v>
      </c>
      <c r="B7" s="63">
        <f>+B4/4</f>
        <v>1734.0648854961833</v>
      </c>
    </row>
    <row r="8" spans="1:2" x14ac:dyDescent="0.25">
      <c r="A8" s="20" t="s">
        <v>70</v>
      </c>
      <c r="B8" s="63">
        <f>+B5/4</f>
        <v>1763.8148854961833</v>
      </c>
    </row>
    <row r="11" spans="1:2" x14ac:dyDescent="0.25">
      <c r="A11" s="64" t="s">
        <v>56</v>
      </c>
      <c r="B11" s="65"/>
    </row>
    <row r="12" spans="1:2" x14ac:dyDescent="0.25">
      <c r="A12" s="66"/>
      <c r="B12" s="67"/>
    </row>
    <row r="13" spans="1:2" x14ac:dyDescent="0.25">
      <c r="A13" s="66" t="s">
        <v>82</v>
      </c>
      <c r="B13" s="67"/>
    </row>
    <row r="14" spans="1:2" x14ac:dyDescent="0.25">
      <c r="A14" s="66"/>
      <c r="B14" s="67"/>
    </row>
    <row r="15" spans="1:2" x14ac:dyDescent="0.25">
      <c r="A15" s="68" t="s">
        <v>57</v>
      </c>
      <c r="B15" s="69">
        <f>+'Operating Budget'!I72</f>
        <v>921150</v>
      </c>
    </row>
    <row r="16" spans="1:2" x14ac:dyDescent="0.25">
      <c r="A16" s="66" t="s">
        <v>80</v>
      </c>
      <c r="B16" s="67">
        <f>+'Operating Budget'!I22</f>
        <v>12500</v>
      </c>
    </row>
    <row r="17" spans="1:2" x14ac:dyDescent="0.25">
      <c r="A17" s="66" t="s">
        <v>81</v>
      </c>
      <c r="B17" s="70">
        <f>+B16/105</f>
        <v>119.04761904761905</v>
      </c>
    </row>
    <row r="18" spans="1:2" x14ac:dyDescent="0.25">
      <c r="A18" s="71" t="s">
        <v>68</v>
      </c>
      <c r="B18" s="72">
        <f>+B15-B16</f>
        <v>908650</v>
      </c>
    </row>
    <row r="19" spans="1:2" x14ac:dyDescent="0.25">
      <c r="A19" s="21"/>
      <c r="B19" s="55"/>
    </row>
  </sheetData>
  <pageMargins left="0.7" right="0.7" top="0.75" bottom="0.75" header="0.3" footer="0.3"/>
  <pageSetup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CA391-3D5C-4653-B350-8F42CF8197D7}">
  <dimension ref="A9:C16"/>
  <sheetViews>
    <sheetView workbookViewId="0">
      <selection activeCell="A3" sqref="A3"/>
    </sheetView>
  </sheetViews>
  <sheetFormatPr defaultRowHeight="15" x14ac:dyDescent="0.25"/>
  <cols>
    <col min="1" max="1" width="22.28515625" customWidth="1"/>
    <col min="2" max="2" width="12.28515625" bestFit="1" customWidth="1"/>
    <col min="3" max="3" width="12.42578125" bestFit="1" customWidth="1"/>
  </cols>
  <sheetData>
    <row r="9" spans="1:3" x14ac:dyDescent="0.25">
      <c r="B9">
        <v>2019</v>
      </c>
      <c r="C9">
        <v>2018</v>
      </c>
    </row>
    <row r="12" spans="1:3" x14ac:dyDescent="0.25">
      <c r="A12" t="s">
        <v>76</v>
      </c>
      <c r="B12" s="58">
        <f>+'Operating Budget'!I72</f>
        <v>921150</v>
      </c>
      <c r="C12" s="58">
        <f>+'Operating Budget'!F16</f>
        <v>939932</v>
      </c>
    </row>
    <row r="13" spans="1:3" x14ac:dyDescent="0.25">
      <c r="B13" s="58"/>
      <c r="C13" s="58"/>
    </row>
    <row r="14" spans="1:3" x14ac:dyDescent="0.25">
      <c r="A14" t="s">
        <v>78</v>
      </c>
      <c r="B14" s="58">
        <f>+'Fee Calc'!B4*26</f>
        <v>180342.74809160305</v>
      </c>
      <c r="C14" s="58">
        <f>+'Operating Budget'!F74*26</f>
        <v>182546</v>
      </c>
    </row>
    <row r="15" spans="1:3" x14ac:dyDescent="0.25">
      <c r="A15" t="s">
        <v>79</v>
      </c>
      <c r="B15" s="58">
        <f>+'Fee Calc'!B5*105</f>
        <v>740802.25190839695</v>
      </c>
      <c r="C15" s="58">
        <f>+'Operating Budget'!F77*105</f>
        <v>757365</v>
      </c>
    </row>
    <row r="16" spans="1:3" x14ac:dyDescent="0.25">
      <c r="A16" t="s">
        <v>77</v>
      </c>
      <c r="B16" s="58">
        <f>SUM(B14:B15)</f>
        <v>921145</v>
      </c>
      <c r="C16" s="58">
        <f>SUM(C14:C15)</f>
        <v>939911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Operating Budget</vt:lpstr>
      <vt:lpstr>Fee Calc</vt:lpstr>
      <vt:lpstr>NOTES</vt:lpstr>
      <vt:lpstr>'Operating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 Herman</dc:creator>
  <cp:lastModifiedBy>Calais Manager</cp:lastModifiedBy>
  <cp:lastPrinted>2019-02-15T14:58:04Z</cp:lastPrinted>
  <dcterms:created xsi:type="dcterms:W3CDTF">2018-07-31T18:57:41Z</dcterms:created>
  <dcterms:modified xsi:type="dcterms:W3CDTF">2019-02-15T15:35:42Z</dcterms:modified>
</cp:coreProperties>
</file>