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lai\Budget\"/>
    </mc:Choice>
  </mc:AlternateContent>
  <xr:revisionPtr revIDLastSave="0" documentId="8_{468B92FE-AAB7-4258-B4EA-8A259A74C4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perating Budget" sheetId="1" r:id="rId1"/>
    <sheet name="NOTES" sheetId="3" r:id="rId2"/>
    <sheet name="Fee Calc" sheetId="2" r:id="rId3"/>
  </sheets>
  <definedNames>
    <definedName name="_xlnm.Print_Area" localSheetId="0">'Operating Budget'!$A$1:$M$72</definedName>
    <definedName name="_xlnm.Print_Titles" localSheetId="0">'Operating Budget'!$1:$1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9" i="1" l="1"/>
  <c r="M29" i="1" l="1"/>
  <c r="N29" i="1" s="1"/>
  <c r="L58" i="1"/>
  <c r="N58" i="1" s="1"/>
  <c r="B12" i="3"/>
  <c r="B11" i="3"/>
  <c r="B14" i="3"/>
  <c r="B10" i="3"/>
  <c r="B9" i="3"/>
  <c r="B7" i="3"/>
  <c r="B6" i="3"/>
  <c r="L38" i="1"/>
  <c r="M57" i="1"/>
  <c r="N57" i="1" s="1"/>
  <c r="M56" i="1"/>
  <c r="N52" i="1"/>
  <c r="N49" i="1"/>
  <c r="N48" i="1"/>
  <c r="M43" i="1"/>
  <c r="N43" i="1" s="1"/>
  <c r="N41" i="1"/>
  <c r="M40" i="1"/>
  <c r="N40" i="1" s="1"/>
  <c r="N39" i="1"/>
  <c r="N38" i="1"/>
  <c r="N37" i="1"/>
  <c r="M36" i="1"/>
  <c r="N36" i="1" s="1"/>
  <c r="N35" i="1"/>
  <c r="M31" i="1"/>
  <c r="N31" i="1" s="1"/>
  <c r="M30" i="1"/>
  <c r="N30" i="1" s="1"/>
  <c r="M27" i="1"/>
  <c r="M26" i="1"/>
  <c r="M25" i="1"/>
  <c r="M24" i="1"/>
  <c r="M23" i="1"/>
  <c r="L5" i="1"/>
  <c r="L6" i="1"/>
  <c r="L8" i="1"/>
  <c r="N64" i="1"/>
  <c r="N19" i="1"/>
  <c r="N18" i="1"/>
  <c r="N17" i="1"/>
  <c r="N16" i="1"/>
  <c r="N15" i="1"/>
  <c r="N28" i="1"/>
  <c r="N27" i="1"/>
  <c r="N26" i="1"/>
  <c r="N25" i="1"/>
  <c r="N24" i="1"/>
  <c r="N23" i="1"/>
  <c r="N56" i="1"/>
  <c r="N55" i="1"/>
  <c r="N54" i="1"/>
  <c r="N53" i="1"/>
  <c r="N51" i="1"/>
  <c r="N50" i="1"/>
  <c r="K59" i="1"/>
  <c r="K45" i="1"/>
  <c r="J45" i="1"/>
  <c r="K32" i="1"/>
  <c r="K11" i="1"/>
  <c r="K20" i="1"/>
  <c r="M45" i="1" l="1"/>
  <c r="N45" i="1" s="1"/>
  <c r="J59" i="1"/>
  <c r="J32" i="1"/>
  <c r="J20" i="1"/>
  <c r="J4" i="1"/>
  <c r="J62" i="1" l="1"/>
  <c r="J66" i="1" s="1"/>
  <c r="J3" i="1" l="1"/>
  <c r="J11" i="1" s="1"/>
  <c r="M32" i="1" l="1"/>
  <c r="N32" i="1" s="1"/>
  <c r="M4" i="1"/>
  <c r="N4" i="1" s="1"/>
  <c r="B14" i="2"/>
  <c r="M59" i="1" l="1"/>
  <c r="N59" i="1" s="1"/>
  <c r="L50" i="1"/>
  <c r="M20" i="1"/>
  <c r="N20" i="1" s="1"/>
  <c r="L42" i="1"/>
  <c r="L64" i="1"/>
  <c r="H20" i="1"/>
  <c r="H32" i="1"/>
  <c r="H45" i="1"/>
  <c r="H49" i="1"/>
  <c r="H59" i="1" s="1"/>
  <c r="M62" i="1" l="1"/>
  <c r="N62" i="1" s="1"/>
  <c r="H62" i="1"/>
  <c r="H66" i="1" s="1"/>
  <c r="M3" i="1" l="1"/>
  <c r="N3" i="1" s="1"/>
  <c r="M66" i="1"/>
  <c r="I64" i="1"/>
  <c r="L49" i="1"/>
  <c r="L55" i="1"/>
  <c r="L53" i="1"/>
  <c r="L51" i="1"/>
  <c r="L48" i="1"/>
  <c r="L41" i="1"/>
  <c r="L37" i="1"/>
  <c r="L30" i="1"/>
  <c r="L29" i="1"/>
  <c r="L27" i="1"/>
  <c r="I45" i="1"/>
  <c r="I20" i="1"/>
  <c r="I32" i="1"/>
  <c r="B13" i="2" l="1"/>
  <c r="M11" i="1"/>
  <c r="N11" i="1" s="1"/>
  <c r="L39" i="1"/>
  <c r="L17" i="1"/>
  <c r="G64" i="1"/>
  <c r="G59" i="1"/>
  <c r="G45" i="1"/>
  <c r="G32" i="1"/>
  <c r="G20" i="1"/>
  <c r="I59" i="1" l="1"/>
  <c r="G4" i="1"/>
  <c r="G62" i="1"/>
  <c r="G66" i="1" s="1"/>
  <c r="I62" i="1" l="1"/>
  <c r="G3" i="1"/>
  <c r="B17" i="2"/>
  <c r="F71" i="1"/>
  <c r="F68" i="1"/>
  <c r="L7" i="1"/>
  <c r="L9" i="1"/>
  <c r="L10" i="1"/>
  <c r="C11" i="1"/>
  <c r="D11" i="1"/>
  <c r="E11" i="1"/>
  <c r="F11" i="1"/>
  <c r="L15" i="1"/>
  <c r="L16" i="1"/>
  <c r="L18" i="1"/>
  <c r="L19" i="1"/>
  <c r="C20" i="1"/>
  <c r="E20" i="1"/>
  <c r="F20" i="1"/>
  <c r="L23" i="1"/>
  <c r="C32" i="1"/>
  <c r="D32" i="1"/>
  <c r="E32" i="1"/>
  <c r="F32" i="1"/>
  <c r="L35" i="1"/>
  <c r="L45" i="1" s="1"/>
  <c r="C45" i="1"/>
  <c r="D45" i="1"/>
  <c r="E45" i="1"/>
  <c r="F45" i="1"/>
  <c r="C59" i="1"/>
  <c r="D59" i="1"/>
  <c r="E59" i="1"/>
  <c r="F59" i="1"/>
  <c r="D69" i="1"/>
  <c r="D72" i="1"/>
  <c r="I3" i="1" l="1"/>
  <c r="I66" i="1"/>
  <c r="G11" i="1"/>
  <c r="D62" i="1"/>
  <c r="D66" i="1" s="1"/>
  <c r="C62" i="1"/>
  <c r="C66" i="1" s="1"/>
  <c r="E62" i="1"/>
  <c r="E66" i="1" s="1"/>
  <c r="L59" i="1"/>
  <c r="L20" i="1"/>
  <c r="F62" i="1"/>
  <c r="F66" i="1" s="1"/>
  <c r="L32" i="1"/>
  <c r="L3" i="1" l="1"/>
  <c r="N66" i="1"/>
  <c r="I11" i="1"/>
  <c r="L62" i="1"/>
  <c r="L66" i="1" s="1"/>
  <c r="L11" i="1" l="1"/>
  <c r="B15" i="2"/>
  <c r="B16" i="2" s="1"/>
  <c r="B4" i="2" s="1"/>
  <c r="B6" i="2" s="1"/>
  <c r="M69" i="1" s="1"/>
  <c r="M68" i="1" l="1"/>
  <c r="P68" i="1" s="1"/>
  <c r="R68" i="1" s="1"/>
  <c r="N69" i="1"/>
  <c r="B18" i="2"/>
  <c r="B5" i="2" s="1"/>
  <c r="B7" i="2" s="1"/>
  <c r="M72" i="1" s="1"/>
  <c r="D6" i="2"/>
  <c r="F6" i="2" s="1"/>
  <c r="M71" i="1" l="1"/>
  <c r="P71" i="1" s="1"/>
  <c r="R71" i="1" s="1"/>
  <c r="N72" i="1"/>
  <c r="D7" i="2"/>
  <c r="F7" i="2" s="1"/>
  <c r="F8" i="2" s="1"/>
  <c r="F13" i="2" s="1"/>
</calcChain>
</file>

<file path=xl/sharedStrings.xml><?xml version="1.0" encoding="utf-8"?>
<sst xmlns="http://schemas.openxmlformats.org/spreadsheetml/2006/main" count="171" uniqueCount="139">
  <si>
    <t xml:space="preserve"> </t>
  </si>
  <si>
    <t>Income</t>
  </si>
  <si>
    <t>Operating Assessments</t>
  </si>
  <si>
    <t>Reserve Assessments</t>
  </si>
  <si>
    <t>Late Fees</t>
  </si>
  <si>
    <t>Application Fees</t>
  </si>
  <si>
    <t>Operating Interest and other</t>
  </si>
  <si>
    <t>Total Operating Income</t>
  </si>
  <si>
    <t>Expenses</t>
  </si>
  <si>
    <t>Utilities</t>
  </si>
  <si>
    <t>Electricity</t>
  </si>
  <si>
    <t>Water/Sewer</t>
  </si>
  <si>
    <t>Refuse Removal/Recycling</t>
  </si>
  <si>
    <t>Cell Phone</t>
  </si>
  <si>
    <t>Total Utilities</t>
  </si>
  <si>
    <t>Building</t>
  </si>
  <si>
    <t>Exercise Room</t>
  </si>
  <si>
    <t>Elevator</t>
  </si>
  <si>
    <t>Emergency Systems</t>
  </si>
  <si>
    <t>Pool Maintenance</t>
  </si>
  <si>
    <t>Pool heat</t>
  </si>
  <si>
    <t>Total</t>
  </si>
  <si>
    <t>Grounds</t>
  </si>
  <si>
    <t>Landscape Contract</t>
  </si>
  <si>
    <t>Fertilization/Exterminator</t>
  </si>
  <si>
    <t>Mulch</t>
  </si>
  <si>
    <t>Sprinkler System</t>
  </si>
  <si>
    <t>Tree Trimming</t>
  </si>
  <si>
    <t>Lake Maintenance</t>
  </si>
  <si>
    <t>Administration</t>
  </si>
  <si>
    <t>Management Fee</t>
  </si>
  <si>
    <t>Office Expenses</t>
  </si>
  <si>
    <t>Admin-Applications</t>
  </si>
  <si>
    <t>Social Activities</t>
  </si>
  <si>
    <t>Legal</t>
  </si>
  <si>
    <t>Accounting</t>
  </si>
  <si>
    <t>Consulting Fees</t>
  </si>
  <si>
    <t>Fees to Division</t>
  </si>
  <si>
    <t>Licenses</t>
  </si>
  <si>
    <t>Insurance</t>
  </si>
  <si>
    <t>Personnel on Site</t>
  </si>
  <si>
    <t>RESERVES</t>
  </si>
  <si>
    <t>Fee Adjustment for Trash Collection</t>
  </si>
  <si>
    <t>Total Annual Budget</t>
  </si>
  <si>
    <t>Janitorial/Building Supplies</t>
  </si>
  <si>
    <t>Total Annual Budget less Trash Collection</t>
  </si>
  <si>
    <t>Quarterly  Assessment for C,D,E,F,H units</t>
  </si>
  <si>
    <t>Roof Repairs</t>
  </si>
  <si>
    <t>Building Maintenance</t>
  </si>
  <si>
    <t>TOTAL OPERATING EXPENSE</t>
  </si>
  <si>
    <t>TOTAL COMMON EXPENSE</t>
  </si>
  <si>
    <t>Trash collection budgeted by Association for buildings C,D,E,F,H</t>
  </si>
  <si>
    <t>Buildings A,B,G pay for trash collection through tax bill (26 units)</t>
  </si>
  <si>
    <t>Annual Assessment (A,B,G)</t>
  </si>
  <si>
    <t>Quarterly Assessment (A,B,G)</t>
  </si>
  <si>
    <t>Annual Assessment (C,D,E,F,H)</t>
  </si>
  <si>
    <t>Adopted 2019-20</t>
  </si>
  <si>
    <t>Adopted 2016-17</t>
  </si>
  <si>
    <t>Adopted 2107-18</t>
  </si>
  <si>
    <t>Adopted 2018-19</t>
  </si>
  <si>
    <r>
      <t>everybody pays a share total / 131  (</t>
    </r>
    <r>
      <rPr>
        <sz val="11"/>
        <color rgb="FFFF0000"/>
        <rFont val="Times New Roman"/>
        <family val="1"/>
      </rPr>
      <t>Annual for ABG</t>
    </r>
    <r>
      <rPr>
        <sz val="11"/>
        <color theme="1"/>
        <rFont val="Times New Roman"/>
        <family val="2"/>
      </rPr>
      <t>)</t>
    </r>
  </si>
  <si>
    <t>Annual Assessment for 105  C,D,E,F,H units</t>
  </si>
  <si>
    <t xml:space="preserve">Annual Assessment for 26  A,B,G units </t>
  </si>
  <si>
    <t>Quarterly  Assessment for A,B,G units</t>
  </si>
  <si>
    <t>x4=</t>
  </si>
  <si>
    <t>x26=</t>
  </si>
  <si>
    <t>x105=</t>
  </si>
  <si>
    <t>Account</t>
  </si>
  <si>
    <t>Notes</t>
  </si>
  <si>
    <r>
      <t>add trash collection for CDEFH fee (</t>
    </r>
    <r>
      <rPr>
        <sz val="11"/>
        <color rgb="FFFF0000"/>
        <rFont val="Times New Roman"/>
        <family val="1"/>
      </rPr>
      <t>Annual for CDEFH</t>
    </r>
    <r>
      <rPr>
        <sz val="11"/>
        <color theme="1"/>
        <rFont val="Times New Roman"/>
        <family val="2"/>
      </rPr>
      <t>)</t>
    </r>
  </si>
  <si>
    <t>divide annual trash collection amongst CDEFH units (105 units)</t>
  </si>
  <si>
    <t>Collected</t>
  </si>
  <si>
    <t>Collected v. Budget</t>
  </si>
  <si>
    <t>Adopted 2020-2021</t>
  </si>
  <si>
    <t>Fountain Maintenance</t>
  </si>
  <si>
    <t>601-1</t>
  </si>
  <si>
    <t>Plant Replacement</t>
  </si>
  <si>
    <t>662-1</t>
  </si>
  <si>
    <t>Holiday Décor</t>
  </si>
  <si>
    <t>Adopted 2021-2022</t>
  </si>
  <si>
    <t>Quarterly Assessment.C,D,E,F,H</t>
  </si>
  <si>
    <t xml:space="preserve"> %</t>
  </si>
  <si>
    <t>ADOPTED
2022-23</t>
  </si>
  <si>
    <t>Hurricane Expense</t>
  </si>
  <si>
    <t>ADOPTED 2023-24</t>
  </si>
  <si>
    <t>Actual YTD 12/31/2023</t>
  </si>
  <si>
    <t>Projected 3/31/2024</t>
  </si>
  <si>
    <t>Legal Fees charged to owners</t>
  </si>
  <si>
    <t>415-2</t>
  </si>
  <si>
    <t>Special Assessment</t>
  </si>
  <si>
    <t>415-1</t>
  </si>
  <si>
    <t>Hurricane Insurance Claim</t>
  </si>
  <si>
    <t>Telephone &amp; Cable</t>
  </si>
  <si>
    <t>x</t>
  </si>
  <si>
    <t>recode janitorial supply expenses that were charged to #600</t>
  </si>
  <si>
    <t>Flood Remediation</t>
  </si>
  <si>
    <t>801-2</t>
  </si>
  <si>
    <t>Reserve contribution increased 55% for same year from 2022 RS to 2023 RS</t>
  </si>
  <si>
    <t>mulch was charged to Reserves  $3,312.45</t>
  </si>
  <si>
    <t>additional summer help permanent?</t>
  </si>
  <si>
    <t>801-2 Onsite Personnel</t>
  </si>
  <si>
    <t>Rich $7500 per month</t>
  </si>
  <si>
    <t>Yosvany $6200 per month</t>
  </si>
  <si>
    <t>Erisney  $1500 per month</t>
  </si>
  <si>
    <t>Total $15200 per month  (Annual $182400)</t>
  </si>
  <si>
    <t>no idea how much longer massive sprinkler repairs will continue. From Reserves?</t>
  </si>
  <si>
    <t>$43,375 credit from Nichols Contracting for 2022 expense. Acutal 2023 exp $25470</t>
  </si>
  <si>
    <t>structural column consulting is in Reserves.  Drainage is not</t>
  </si>
  <si>
    <t xml:space="preserve">probably will be more.  </t>
  </si>
  <si>
    <t xml:space="preserve">$7726 repairs per health dept.  Reserves? </t>
  </si>
  <si>
    <t xml:space="preserve">big rate increase in July 2023 plus excess ussage from irrigation projects.  </t>
  </si>
  <si>
    <t>JOHN GREEN Notes:</t>
  </si>
  <si>
    <t>INSURNACE - current monthly expense is $44,582.43 or $534,989 annual. A 15% increase makes annual $615,237</t>
  </si>
  <si>
    <t>RESERVES - our most recent reserve study page 28 under Misc Site Improvements - Misc Items has a $12K allowance</t>
  </si>
  <si>
    <t>for "stormwater drainage system allowance". The propsed project around building C is approx $235K including related sprinkler</t>
  </si>
  <si>
    <t xml:space="preserve">system repairs. The project is under funded by $220K. The current reserve study calls for $520,521 for fiscal year 24/25. I suggest </t>
  </si>
  <si>
    <t>we increase the funding by $30K/qtr ($120/year)  for 2 years, bringing the 24/25 year to $640,521. I believe this preferable to an assessment.</t>
  </si>
  <si>
    <t>JHG - see note</t>
  </si>
  <si>
    <t>CONSULTING - Peninsula Engineering is the drainage consultant and those fees have been charged to reserve. The $12K charged YTD</t>
  </si>
  <si>
    <t>$5,600 for reserve study, $6,106 to Socotec - sturctual project, which proably shold have been reserve. Going forward Socotec &amp; Peninsula will</t>
  </si>
  <si>
    <t>be charged to resereve; therefore, a nominal amount should be OK for consulting.</t>
  </si>
  <si>
    <t>OK JG</t>
  </si>
  <si>
    <t>see note below</t>
  </si>
  <si>
    <t>PERSONNEL ON SITE - The budgeted amount for Erisney seems low. I assmue the amount per employee is all inclusive, wages, pr taxes, wc &amp; benefits?</t>
  </si>
  <si>
    <t>It is my understading Erisney will be a full time (40 hrs/wk0. employee. Please confirm that he $18,000/year will cover Erisney.</t>
  </si>
  <si>
    <t>EMERGENCY SYSTEMS - The $25K ytd amount includes $9,675 charge for "installation of fire alarm sytem devices not performed by previous contrator</t>
  </si>
  <si>
    <t>This would appear to be a non-recurring item. YTD expense excluding one time item would be $15,795.</t>
  </si>
  <si>
    <t>JHG - OK</t>
  </si>
  <si>
    <t>$$ change</t>
  </si>
  <si>
    <t>reserve</t>
  </si>
  <si>
    <t>insurance &amp;</t>
  </si>
  <si>
    <t>Robert notes 2/27/24</t>
  </si>
  <si>
    <t>PERSONNEL ON SITE - budgeted for Erisney full time all inclusive, wages, pr taxes, wc &amp; benefits.  100% insurance by Calais</t>
  </si>
  <si>
    <t>bumped budget increase for Erisney from $18000 in v1 to $50000 in v3</t>
  </si>
  <si>
    <t>John Green note v4</t>
  </si>
  <si>
    <t>Grounds - at the most recent board meeting Mike Pleninger, head of the landscape committee, stated that grounds maintenance wodl need</t>
  </si>
  <si>
    <t>to increase in order to properly care for the new plantings and landscape design. I have increased the 23/24 budget amount of 40K by</t>
  </si>
  <si>
    <t>10% to 44K.</t>
  </si>
  <si>
    <t>APPROVED 
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</si>
</sst>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0.0%"/>
  </numFmts>
  <fonts count="25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Times New Roman"/>
      <family val="2"/>
    </font>
    <font>
      <sz val="10"/>
      <color rgb="FFFF0000"/>
      <name val="Arial"/>
      <family val="2"/>
    </font>
    <font>
      <sz val="11"/>
      <color rgb="FFFF0000"/>
      <name val="Times New Roman"/>
      <family val="2"/>
    </font>
    <font>
      <sz val="11"/>
      <color rgb="FFFF0000"/>
      <name val="Times New Roman"/>
      <family val="1"/>
    </font>
    <font>
      <b/>
      <sz val="10"/>
      <color theme="1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Calibri"/>
      <family val="2"/>
      <charset val="204"/>
    </font>
    <font>
      <sz val="10"/>
      <color theme="1" tint="0.499984740745262"/>
      <name val="Arial"/>
      <family val="2"/>
    </font>
    <font>
      <sz val="11"/>
      <color theme="1" tint="0.499984740745262"/>
      <name val="Times New Roman"/>
      <family val="2"/>
    </font>
    <font>
      <b/>
      <sz val="11"/>
      <color theme="1"/>
      <name val="Times New Roman"/>
      <family val="1"/>
    </font>
    <font>
      <sz val="11"/>
      <color theme="1" tint="0.249977111117893"/>
      <name val="Times New Roman"/>
      <family val="2"/>
    </font>
    <font>
      <sz val="10"/>
      <color theme="1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0"/>
      <color theme="0" tint="-0.499984740745262"/>
      <name val="Calibri"/>
      <family val="2"/>
      <charset val="204"/>
    </font>
    <font>
      <sz val="11"/>
      <color theme="0" tint="-0.499984740745262"/>
      <name val="Times New Roman"/>
      <family val="2"/>
    </font>
    <font>
      <sz val="10"/>
      <color theme="1"/>
      <name val="Calibri"/>
      <family val="2"/>
      <charset val="204"/>
    </font>
    <font>
      <sz val="11"/>
      <color theme="1"/>
      <name val="Calibri"/>
      <family val="2"/>
    </font>
    <font>
      <u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CFD1D6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 style="thin">
        <color indexed="64"/>
      </bottom>
      <diagonal/>
    </border>
    <border>
      <left style="thin">
        <color rgb="FFDDDDDD"/>
      </left>
      <right style="thin">
        <color rgb="FFCFD1D6"/>
      </right>
      <top/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DDDDD"/>
      </left>
      <right/>
      <top style="thin">
        <color rgb="FFDDDDDD"/>
      </top>
      <bottom style="thin">
        <color indexed="64"/>
      </bottom>
      <diagonal/>
    </border>
    <border>
      <left style="thin">
        <color rgb="FFDDDDDD"/>
      </left>
      <right/>
      <top/>
      <bottom style="thin">
        <color rgb="FFDDDDDD"/>
      </bottom>
      <diagonal/>
    </border>
    <border>
      <left style="thin">
        <color rgb="FFDDDDDD"/>
      </left>
      <right style="thin">
        <color rgb="FFCFD1D6"/>
      </right>
      <top/>
      <bottom/>
      <diagonal/>
    </border>
    <border>
      <left style="thin">
        <color rgb="FFCFD1D6"/>
      </left>
      <right/>
      <top style="thin">
        <color rgb="FFDDDDDD"/>
      </top>
      <bottom style="thin">
        <color rgb="FFDDDDDD"/>
      </bottom>
      <diagonal/>
    </border>
    <border>
      <left/>
      <right style="thin">
        <color rgb="FFCFD1D6"/>
      </right>
      <top style="thin">
        <color rgb="FFDDDDDD"/>
      </top>
      <bottom style="thin">
        <color rgb="FFDDDDDD"/>
      </bottom>
      <diagonal/>
    </border>
    <border>
      <left style="thin">
        <color rgb="FFCFD1D6"/>
      </left>
      <right/>
      <top/>
      <bottom style="thin">
        <color rgb="FFDDDDDD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1">
    <xf numFmtId="0" fontId="0" fillId="0" borderId="0" xfId="0"/>
    <xf numFmtId="0" fontId="4" fillId="0" borderId="0" xfId="0" applyFont="1"/>
    <xf numFmtId="0" fontId="5" fillId="0" borderId="0" xfId="0" applyFont="1"/>
    <xf numFmtId="165" fontId="0" fillId="0" borderId="0" xfId="1" applyNumberFormat="1" applyFont="1"/>
    <xf numFmtId="44" fontId="0" fillId="0" borderId="0" xfId="1" applyFont="1"/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wrapText="1"/>
    </xf>
    <xf numFmtId="164" fontId="0" fillId="0" borderId="0" xfId="1" applyNumberFormat="1" applyFont="1" applyAlignment="1">
      <alignment wrapText="1"/>
    </xf>
    <xf numFmtId="164" fontId="0" fillId="0" borderId="0" xfId="1" applyNumberFormat="1" applyFont="1"/>
    <xf numFmtId="165" fontId="0" fillId="0" borderId="0" xfId="1" applyNumberFormat="1" applyFont="1" applyAlignment="1">
      <alignment wrapText="1"/>
    </xf>
    <xf numFmtId="165" fontId="7" fillId="0" borderId="0" xfId="1" applyNumberFormat="1" applyFont="1"/>
    <xf numFmtId="165" fontId="3" fillId="0" borderId="0" xfId="1" applyNumberFormat="1" applyFont="1"/>
    <xf numFmtId="165" fontId="8" fillId="0" borderId="0" xfId="1" applyNumberFormat="1" applyFont="1"/>
    <xf numFmtId="44" fontId="5" fillId="0" borderId="0" xfId="1" applyFont="1"/>
    <xf numFmtId="44" fontId="4" fillId="0" borderId="0" xfId="1" applyFont="1" applyBorder="1"/>
    <xf numFmtId="44" fontId="6" fillId="0" borderId="0" xfId="1" applyFont="1"/>
    <xf numFmtId="44" fontId="0" fillId="0" borderId="0" xfId="1" applyFont="1" applyBorder="1"/>
    <xf numFmtId="44" fontId="5" fillId="0" borderId="0" xfId="1" applyFont="1" applyBorder="1"/>
    <xf numFmtId="44" fontId="0" fillId="0" borderId="0" xfId="1" applyFont="1" applyBorder="1" applyAlignment="1">
      <alignment horizontal="center" wrapText="1"/>
    </xf>
    <xf numFmtId="0" fontId="0" fillId="0" borderId="0" xfId="0" applyAlignment="1">
      <alignment horizontal="center"/>
    </xf>
    <xf numFmtId="44" fontId="0" fillId="0" borderId="0" xfId="1" applyFont="1" applyAlignment="1">
      <alignment horizontal="right"/>
    </xf>
    <xf numFmtId="44" fontId="0" fillId="0" borderId="0" xfId="1" applyFont="1" applyAlignment="1">
      <alignment horizontal="right" wrapText="1"/>
    </xf>
    <xf numFmtId="0" fontId="0" fillId="0" borderId="0" xfId="1" applyNumberFormat="1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 vertical="top" wrapText="1"/>
    </xf>
    <xf numFmtId="6" fontId="0" fillId="0" borderId="0" xfId="1" applyNumberFormat="1" applyFont="1" applyBorder="1"/>
    <xf numFmtId="0" fontId="10" fillId="2" borderId="0" xfId="0" applyFont="1" applyFill="1" applyAlignment="1">
      <alignment horizontal="center" wrapText="1"/>
    </xf>
    <xf numFmtId="165" fontId="17" fillId="2" borderId="7" xfId="1" applyNumberFormat="1" applyFont="1" applyFill="1" applyBorder="1"/>
    <xf numFmtId="9" fontId="17" fillId="2" borderId="0" xfId="2" applyFont="1" applyFill="1" applyBorder="1"/>
    <xf numFmtId="0" fontId="17" fillId="2" borderId="0" xfId="0" applyFont="1" applyFill="1"/>
    <xf numFmtId="0" fontId="0" fillId="2" borderId="15" xfId="0" applyFill="1" applyBorder="1"/>
    <xf numFmtId="166" fontId="17" fillId="2" borderId="0" xfId="2" applyNumberFormat="1" applyFont="1" applyFill="1" applyBorder="1"/>
    <xf numFmtId="0" fontId="11" fillId="0" borderId="0" xfId="1" applyNumberFormat="1" applyFont="1" applyFill="1" applyBorder="1" applyAlignment="1">
      <alignment horizontal="center" vertical="top" wrapText="1"/>
    </xf>
    <xf numFmtId="0" fontId="11" fillId="0" borderId="12" xfId="1" applyNumberFormat="1" applyFont="1" applyFill="1" applyBorder="1" applyAlignment="1">
      <alignment horizontal="center" vertical="top" wrapText="1"/>
    </xf>
    <xf numFmtId="0" fontId="12" fillId="0" borderId="4" xfId="1" applyNumberFormat="1" applyFont="1" applyFill="1" applyBorder="1" applyAlignment="1">
      <alignment horizontal="right" vertical="top"/>
    </xf>
    <xf numFmtId="0" fontId="12" fillId="0" borderId="2" xfId="1" applyNumberFormat="1" applyFont="1" applyFill="1" applyBorder="1" applyAlignment="1">
      <alignment horizontal="right" vertical="top"/>
    </xf>
    <xf numFmtId="6" fontId="13" fillId="0" borderId="2" xfId="1" applyNumberFormat="1" applyFont="1" applyFill="1" applyBorder="1" applyAlignment="1">
      <alignment horizontal="right" vertical="top"/>
    </xf>
    <xf numFmtId="6" fontId="13" fillId="0" borderId="5" xfId="1" applyNumberFormat="1" applyFont="1" applyFill="1" applyBorder="1" applyAlignment="1">
      <alignment horizontal="right" vertical="top"/>
    </xf>
    <xf numFmtId="6" fontId="11" fillId="0" borderId="2" xfId="1" applyNumberFormat="1" applyFont="1" applyFill="1" applyBorder="1" applyAlignment="1">
      <alignment horizontal="right" vertical="top"/>
    </xf>
    <xf numFmtId="6" fontId="11" fillId="0" borderId="5" xfId="1" applyNumberFormat="1" applyFont="1" applyFill="1" applyBorder="1" applyAlignment="1">
      <alignment horizontal="right" vertical="top"/>
    </xf>
    <xf numFmtId="0" fontId="12" fillId="0" borderId="5" xfId="1" applyNumberFormat="1" applyFont="1" applyFill="1" applyBorder="1" applyAlignment="1">
      <alignment horizontal="right" vertical="top"/>
    </xf>
    <xf numFmtId="165" fontId="13" fillId="0" borderId="2" xfId="1" applyNumberFormat="1" applyFont="1" applyFill="1" applyBorder="1" applyAlignment="1">
      <alignment horizontal="right" vertical="top"/>
    </xf>
    <xf numFmtId="165" fontId="13" fillId="0" borderId="5" xfId="1" applyNumberFormat="1" applyFont="1" applyFill="1" applyBorder="1" applyAlignment="1">
      <alignment horizontal="right" vertical="top"/>
    </xf>
    <xf numFmtId="0" fontId="12" fillId="0" borderId="3" xfId="1" applyNumberFormat="1" applyFont="1" applyFill="1" applyBorder="1" applyAlignment="1">
      <alignment horizontal="right" vertical="top"/>
    </xf>
    <xf numFmtId="0" fontId="12" fillId="0" borderId="8" xfId="1" applyNumberFormat="1" applyFont="1" applyFill="1" applyBorder="1" applyAlignment="1">
      <alignment horizontal="right" vertical="top"/>
    </xf>
    <xf numFmtId="6" fontId="13" fillId="0" borderId="4" xfId="1" applyNumberFormat="1" applyFont="1" applyFill="1" applyBorder="1" applyAlignment="1">
      <alignment horizontal="right" vertical="top"/>
    </xf>
    <xf numFmtId="6" fontId="13" fillId="0" borderId="9" xfId="1" applyNumberFormat="1" applyFont="1" applyFill="1" applyBorder="1" applyAlignment="1">
      <alignment horizontal="right" vertical="top"/>
    </xf>
    <xf numFmtId="0" fontId="14" fillId="0" borderId="0" xfId="0" applyFont="1"/>
    <xf numFmtId="49" fontId="14" fillId="0" borderId="0" xfId="0" applyNumberFormat="1" applyFont="1" applyAlignment="1">
      <alignment wrapText="1"/>
    </xf>
    <xf numFmtId="0" fontId="16" fillId="0" borderId="0" xfId="0" applyFont="1"/>
    <xf numFmtId="0" fontId="0" fillId="0" borderId="17" xfId="0" applyBorder="1"/>
    <xf numFmtId="0" fontId="0" fillId="0" borderId="7" xfId="0" applyBorder="1"/>
    <xf numFmtId="0" fontId="18" fillId="0" borderId="0" xfId="0" applyFont="1" applyAlignment="1">
      <alignment horizontal="center" vertical="top" wrapText="1"/>
    </xf>
    <xf numFmtId="49" fontId="18" fillId="0" borderId="0" xfId="0" applyNumberFormat="1" applyFont="1" applyAlignment="1">
      <alignment horizontal="center" vertical="top" wrapText="1"/>
    </xf>
    <xf numFmtId="0" fontId="19" fillId="0" borderId="0" xfId="0" applyFont="1" applyAlignment="1">
      <alignment horizontal="center" vertical="top" wrapText="1"/>
    </xf>
    <xf numFmtId="0" fontId="19" fillId="0" borderId="0" xfId="0" applyFont="1" applyAlignment="1">
      <alignment horizontal="center" wrapText="1"/>
    </xf>
    <xf numFmtId="0" fontId="20" fillId="0" borderId="6" xfId="1" applyNumberFormat="1" applyFont="1" applyFill="1" applyBorder="1" applyAlignment="1">
      <alignment horizontal="right" vertical="top"/>
    </xf>
    <xf numFmtId="49" fontId="20" fillId="0" borderId="0" xfId="1" applyNumberFormat="1" applyFont="1" applyFill="1" applyBorder="1" applyAlignment="1">
      <alignment horizontal="right" vertical="top" wrapText="1"/>
    </xf>
    <xf numFmtId="0" fontId="19" fillId="0" borderId="0" xfId="0" applyFont="1" applyAlignment="1">
      <alignment vertical="top"/>
    </xf>
    <xf numFmtId="0" fontId="21" fillId="0" borderId="0" xfId="0" applyFont="1"/>
    <xf numFmtId="6" fontId="19" fillId="0" borderId="7" xfId="1" applyNumberFormat="1" applyFont="1" applyFill="1" applyBorder="1" applyAlignment="1">
      <alignment horizontal="right" vertical="top"/>
    </xf>
    <xf numFmtId="164" fontId="19" fillId="0" borderId="7" xfId="1" applyNumberFormat="1" applyFont="1" applyFill="1" applyBorder="1" applyAlignment="1">
      <alignment horizontal="right" vertical="top" wrapText="1"/>
    </xf>
    <xf numFmtId="164" fontId="19" fillId="0" borderId="7" xfId="0" applyNumberFormat="1" applyFont="1" applyBorder="1" applyAlignment="1">
      <alignment vertical="top"/>
    </xf>
    <xf numFmtId="165" fontId="19" fillId="0" borderId="7" xfId="1" applyNumberFormat="1" applyFont="1" applyFill="1" applyBorder="1" applyAlignment="1">
      <alignment vertical="top"/>
    </xf>
    <xf numFmtId="165" fontId="19" fillId="0" borderId="7" xfId="1" applyNumberFormat="1" applyFont="1" applyFill="1" applyBorder="1"/>
    <xf numFmtId="6" fontId="18" fillId="0" borderId="7" xfId="1" applyNumberFormat="1" applyFont="1" applyFill="1" applyBorder="1" applyAlignment="1">
      <alignment horizontal="right" vertical="top"/>
    </xf>
    <xf numFmtId="164" fontId="18" fillId="0" borderId="7" xfId="1" applyNumberFormat="1" applyFont="1" applyFill="1" applyBorder="1" applyAlignment="1">
      <alignment horizontal="right" vertical="top"/>
    </xf>
    <xf numFmtId="164" fontId="19" fillId="0" borderId="7" xfId="1" applyNumberFormat="1" applyFont="1" applyFill="1" applyBorder="1" applyAlignment="1">
      <alignment horizontal="right" vertical="top"/>
    </xf>
    <xf numFmtId="165" fontId="18" fillId="0" borderId="7" xfId="1" applyNumberFormat="1" applyFont="1" applyFill="1" applyBorder="1" applyAlignment="1">
      <alignment horizontal="right" vertical="top"/>
    </xf>
    <xf numFmtId="0" fontId="20" fillId="0" borderId="7" xfId="1" applyNumberFormat="1" applyFont="1" applyFill="1" applyBorder="1" applyAlignment="1">
      <alignment horizontal="right" vertical="top"/>
    </xf>
    <xf numFmtId="49" fontId="20" fillId="0" borderId="7" xfId="1" applyNumberFormat="1" applyFont="1" applyFill="1" applyBorder="1" applyAlignment="1">
      <alignment horizontal="right" vertical="top" wrapText="1"/>
    </xf>
    <xf numFmtId="165" fontId="19" fillId="0" borderId="7" xfId="1" applyNumberFormat="1" applyFont="1" applyFill="1" applyBorder="1" applyAlignment="1">
      <alignment vertical="top" wrapText="1"/>
    </xf>
    <xf numFmtId="165" fontId="20" fillId="0" borderId="7" xfId="1" applyNumberFormat="1" applyFont="1" applyFill="1" applyBorder="1" applyAlignment="1">
      <alignment horizontal="right" vertical="top" wrapText="1"/>
    </xf>
    <xf numFmtId="0" fontId="20" fillId="0" borderId="10" xfId="1" applyNumberFormat="1" applyFont="1" applyFill="1" applyBorder="1" applyAlignment="1">
      <alignment horizontal="right" vertical="top"/>
    </xf>
    <xf numFmtId="165" fontId="20" fillId="0" borderId="0" xfId="1" applyNumberFormat="1" applyFont="1" applyFill="1" applyBorder="1" applyAlignment="1">
      <alignment horizontal="right" vertical="top" wrapText="1"/>
    </xf>
    <xf numFmtId="165" fontId="19" fillId="0" borderId="0" xfId="1" applyNumberFormat="1" applyFont="1" applyFill="1" applyAlignment="1">
      <alignment vertical="top"/>
    </xf>
    <xf numFmtId="165" fontId="19" fillId="0" borderId="7" xfId="1" applyNumberFormat="1" applyFont="1" applyFill="1" applyBorder="1" applyAlignment="1">
      <alignment horizontal="right" vertical="top"/>
    </xf>
    <xf numFmtId="165" fontId="19" fillId="0" borderId="7" xfId="1" applyNumberFormat="1" applyFont="1" applyFill="1" applyBorder="1" applyAlignment="1">
      <alignment horizontal="right" vertical="top" wrapText="1"/>
    </xf>
    <xf numFmtId="165" fontId="19" fillId="0" borderId="16" xfId="1" applyNumberFormat="1" applyFont="1" applyFill="1" applyBorder="1" applyAlignment="1">
      <alignment vertical="top"/>
    </xf>
    <xf numFmtId="0" fontId="0" fillId="0" borderId="0" xfId="0" applyAlignment="1">
      <alignment horizontal="right"/>
    </xf>
    <xf numFmtId="0" fontId="22" fillId="2" borderId="0" xfId="0" applyFont="1" applyFill="1" applyAlignment="1">
      <alignment horizontal="left" vertical="top"/>
    </xf>
    <xf numFmtId="0" fontId="10" fillId="2" borderId="13" xfId="0" applyFont="1" applyFill="1" applyBorder="1" applyAlignment="1">
      <alignment horizontal="left" vertical="top"/>
    </xf>
    <xf numFmtId="0" fontId="17" fillId="2" borderId="11" xfId="0" applyFont="1" applyFill="1" applyBorder="1" applyAlignment="1">
      <alignment horizontal="left" vertical="top"/>
    </xf>
    <xf numFmtId="0" fontId="10" fillId="2" borderId="11" xfId="0" applyFont="1" applyFill="1" applyBorder="1" applyAlignment="1">
      <alignment horizontal="left" vertical="top"/>
    </xf>
    <xf numFmtId="0" fontId="22" fillId="2" borderId="11" xfId="0" applyFont="1" applyFill="1" applyBorder="1" applyAlignment="1">
      <alignment horizontal="left" vertical="top"/>
    </xf>
    <xf numFmtId="0" fontId="17" fillId="2" borderId="1" xfId="0" applyFont="1" applyFill="1" applyBorder="1" applyAlignment="1">
      <alignment horizontal="left" vertical="top"/>
    </xf>
    <xf numFmtId="0" fontId="10" fillId="2" borderId="0" xfId="0" applyFont="1" applyFill="1" applyAlignment="1">
      <alignment horizontal="center" vertical="top" wrapText="1"/>
    </xf>
    <xf numFmtId="0" fontId="22" fillId="2" borderId="0" xfId="1" applyNumberFormat="1" applyFont="1" applyFill="1" applyBorder="1" applyAlignment="1">
      <alignment horizontal="right" vertical="top"/>
    </xf>
    <xf numFmtId="165" fontId="17" fillId="2" borderId="7" xfId="1" applyNumberFormat="1" applyFont="1" applyFill="1" applyBorder="1" applyAlignment="1">
      <alignment vertical="top"/>
    </xf>
    <xf numFmtId="6" fontId="17" fillId="2" borderId="7" xfId="1" applyNumberFormat="1" applyFont="1" applyFill="1" applyBorder="1" applyAlignment="1">
      <alignment horizontal="right" vertical="top"/>
    </xf>
    <xf numFmtId="165" fontId="17" fillId="2" borderId="14" xfId="1" applyNumberFormat="1" applyFont="1" applyFill="1" applyBorder="1" applyAlignment="1">
      <alignment horizontal="right" vertical="top"/>
    </xf>
    <xf numFmtId="165" fontId="17" fillId="2" borderId="14" xfId="1" applyNumberFormat="1" applyFont="1" applyFill="1" applyBorder="1" applyAlignment="1">
      <alignment vertical="top"/>
    </xf>
    <xf numFmtId="164" fontId="10" fillId="2" borderId="14" xfId="1" applyNumberFormat="1" applyFont="1" applyFill="1" applyBorder="1" applyAlignment="1">
      <alignment horizontal="right" vertical="top"/>
    </xf>
    <xf numFmtId="0" fontId="22" fillId="2" borderId="7" xfId="1" applyNumberFormat="1" applyFont="1" applyFill="1" applyBorder="1" applyAlignment="1">
      <alignment horizontal="right" vertical="top"/>
    </xf>
    <xf numFmtId="0" fontId="22" fillId="2" borderId="14" xfId="1" applyNumberFormat="1" applyFont="1" applyFill="1" applyBorder="1" applyAlignment="1">
      <alignment horizontal="right" vertical="top"/>
    </xf>
    <xf numFmtId="6" fontId="10" fillId="2" borderId="14" xfId="1" applyNumberFormat="1" applyFont="1" applyFill="1" applyBorder="1" applyAlignment="1">
      <alignment horizontal="right" vertical="top"/>
    </xf>
    <xf numFmtId="165" fontId="22" fillId="2" borderId="7" xfId="1" applyNumberFormat="1" applyFont="1" applyFill="1" applyBorder="1" applyAlignment="1">
      <alignment horizontal="right" vertical="top"/>
    </xf>
    <xf numFmtId="165" fontId="22" fillId="2" borderId="14" xfId="1" applyNumberFormat="1" applyFont="1" applyFill="1" applyBorder="1" applyAlignment="1">
      <alignment horizontal="right" vertical="top"/>
    </xf>
    <xf numFmtId="6" fontId="10" fillId="2" borderId="7" xfId="1" applyNumberFormat="1" applyFont="1" applyFill="1" applyBorder="1" applyAlignment="1">
      <alignment horizontal="right" vertical="top"/>
    </xf>
    <xf numFmtId="165" fontId="22" fillId="2" borderId="0" xfId="1" applyNumberFormat="1" applyFont="1" applyFill="1" applyBorder="1" applyAlignment="1">
      <alignment horizontal="right" vertical="top"/>
    </xf>
    <xf numFmtId="165" fontId="17" fillId="2" borderId="7" xfId="1" applyNumberFormat="1" applyFont="1" applyFill="1" applyBorder="1" applyAlignment="1">
      <alignment horizontal="right" vertical="top"/>
    </xf>
    <xf numFmtId="165" fontId="17" fillId="2" borderId="14" xfId="1" applyNumberFormat="1" applyFont="1" applyFill="1" applyBorder="1"/>
    <xf numFmtId="0" fontId="15" fillId="0" borderId="0" xfId="0" applyFont="1" applyAlignment="1">
      <alignment horizontal="left"/>
    </xf>
    <xf numFmtId="0" fontId="0" fillId="0" borderId="0" xfId="0" applyAlignment="1">
      <alignment horizontal="left"/>
    </xf>
    <xf numFmtId="0" fontId="24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65" fontId="0" fillId="0" borderId="0" xfId="0" applyNumberFormat="1"/>
    <xf numFmtId="164" fontId="0" fillId="0" borderId="0" xfId="0" applyNumberForma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50</xdr:row>
      <xdr:rowOff>133350</xdr:rowOff>
    </xdr:from>
    <xdr:to>
      <xdr:col>2</xdr:col>
      <xdr:colOff>1514475</xdr:colOff>
      <xdr:row>59</xdr:row>
      <xdr:rowOff>171450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6FA44BA0-A52A-11F1-E149-2DCC66743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648825"/>
          <a:ext cx="3962400" cy="175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181"/>
  <sheetViews>
    <sheetView tabSelected="1" topLeftCell="A51" zoomScale="110" zoomScaleNormal="110" zoomScalePageLayoutView="75" workbookViewId="0">
      <selection activeCell="M18" sqref="M18"/>
    </sheetView>
  </sheetViews>
  <sheetFormatPr defaultRowHeight="15" x14ac:dyDescent="0.25"/>
  <cols>
    <col min="1" max="1" width="5.7109375" style="82" customWidth="1"/>
    <col min="2" max="2" width="45.7109375" style="26" customWidth="1"/>
    <col min="3" max="3" width="11.28515625" style="50" hidden="1" customWidth="1"/>
    <col min="4" max="4" width="10.7109375" style="50" hidden="1" customWidth="1"/>
    <col min="5" max="5" width="12.42578125" style="50" hidden="1" customWidth="1"/>
    <col min="6" max="6" width="11.85546875" style="51" hidden="1" customWidth="1"/>
    <col min="7" max="7" width="10.85546875" style="52" hidden="1" customWidth="1"/>
    <col min="8" max="8" width="11.42578125" hidden="1" customWidth="1"/>
    <col min="9" max="9" width="13.5703125" hidden="1" customWidth="1"/>
    <col min="10" max="10" width="13.5703125" style="26" hidden="1" customWidth="1"/>
    <col min="11" max="11" width="12.7109375" style="26" hidden="1" customWidth="1"/>
    <col min="12" max="12" width="13.7109375" style="26" hidden="1" customWidth="1"/>
    <col min="13" max="13" width="18.5703125" style="26" customWidth="1"/>
    <col min="14" max="14" width="9" style="26" hidden="1" customWidth="1"/>
    <col min="15" max="15" width="6.7109375" style="26" hidden="1" customWidth="1"/>
    <col min="16" max="17" width="0" hidden="1" customWidth="1"/>
    <col min="18" max="18" width="0.5703125" customWidth="1"/>
  </cols>
  <sheetData>
    <row r="1" spans="1:15" ht="26.25" x14ac:dyDescent="0.25">
      <c r="B1" s="83"/>
      <c r="C1" s="35" t="s">
        <v>57</v>
      </c>
      <c r="D1" s="36" t="s">
        <v>58</v>
      </c>
      <c r="E1" s="55" t="s">
        <v>59</v>
      </c>
      <c r="F1" s="56" t="s">
        <v>56</v>
      </c>
      <c r="G1" s="57" t="s">
        <v>73</v>
      </c>
      <c r="H1" s="57" t="s">
        <v>79</v>
      </c>
      <c r="I1" s="58" t="s">
        <v>82</v>
      </c>
      <c r="J1" s="29" t="s">
        <v>84</v>
      </c>
      <c r="K1" s="89" t="s">
        <v>85</v>
      </c>
      <c r="L1" s="89" t="s">
        <v>86</v>
      </c>
      <c r="M1" s="29" t="s">
        <v>138</v>
      </c>
      <c r="N1" s="29" t="s">
        <v>81</v>
      </c>
      <c r="O1" s="27" t="s">
        <v>68</v>
      </c>
    </row>
    <row r="2" spans="1:15" x14ac:dyDescent="0.25">
      <c r="B2" s="84" t="s">
        <v>1</v>
      </c>
      <c r="C2" s="37"/>
      <c r="D2" s="38"/>
      <c r="E2" s="59"/>
      <c r="F2" s="60"/>
      <c r="G2" s="61"/>
      <c r="H2" s="61"/>
      <c r="I2" s="62"/>
      <c r="K2" s="90"/>
      <c r="L2" s="90"/>
      <c r="N2" s="33"/>
    </row>
    <row r="3" spans="1:15" x14ac:dyDescent="0.25">
      <c r="A3" s="82">
        <v>411</v>
      </c>
      <c r="B3" s="85" t="s">
        <v>2</v>
      </c>
      <c r="C3" s="39">
        <v>674704</v>
      </c>
      <c r="D3" s="40">
        <v>699515</v>
      </c>
      <c r="E3" s="63">
        <v>695426</v>
      </c>
      <c r="F3" s="64">
        <v>676150</v>
      </c>
      <c r="G3" s="65">
        <f>+G62</f>
        <v>712900</v>
      </c>
      <c r="H3" s="65">
        <v>770370</v>
      </c>
      <c r="I3" s="66">
        <f>+I62</f>
        <v>838600</v>
      </c>
      <c r="J3" s="91">
        <f>+J62</f>
        <v>886460</v>
      </c>
      <c r="K3" s="92">
        <v>664968</v>
      </c>
      <c r="L3" s="93">
        <f>+I3</f>
        <v>838600</v>
      </c>
      <c r="M3" s="91">
        <f>+M62</f>
        <v>1244860.3333333335</v>
      </c>
      <c r="N3" s="31">
        <f>+M3/J3-1</f>
        <v>0.40430513879174867</v>
      </c>
    </row>
    <row r="4" spans="1:15" x14ac:dyDescent="0.25">
      <c r="A4" s="82">
        <v>412</v>
      </c>
      <c r="B4" s="85" t="s">
        <v>3</v>
      </c>
      <c r="C4" s="39">
        <v>229472</v>
      </c>
      <c r="D4" s="40">
        <v>235587</v>
      </c>
      <c r="E4" s="63">
        <v>244506</v>
      </c>
      <c r="F4" s="64">
        <v>245000</v>
      </c>
      <c r="G4" s="65">
        <f>+G64</f>
        <v>273600</v>
      </c>
      <c r="H4" s="65">
        <v>309000</v>
      </c>
      <c r="I4" s="67">
        <v>317478</v>
      </c>
      <c r="J4" s="30">
        <f>+J64</f>
        <v>327002</v>
      </c>
      <c r="K4" s="92">
        <v>245252</v>
      </c>
      <c r="L4" s="93">
        <v>327002</v>
      </c>
      <c r="M4" s="30">
        <f>+M64</f>
        <v>640521</v>
      </c>
      <c r="N4" s="31">
        <f>+M4/J4-1</f>
        <v>0.95876783628234685</v>
      </c>
    </row>
    <row r="5" spans="1:15" x14ac:dyDescent="0.25">
      <c r="A5" s="82" t="s">
        <v>90</v>
      </c>
      <c r="B5" s="85" t="s">
        <v>91</v>
      </c>
      <c r="C5" s="39"/>
      <c r="D5" s="40"/>
      <c r="E5" s="63"/>
      <c r="F5" s="64"/>
      <c r="G5" s="65"/>
      <c r="H5" s="65"/>
      <c r="I5" s="67"/>
      <c r="J5" s="30"/>
      <c r="K5" s="92">
        <v>907099</v>
      </c>
      <c r="L5" s="93">
        <f>+K5</f>
        <v>907099</v>
      </c>
      <c r="M5" s="30"/>
      <c r="N5" s="31"/>
    </row>
    <row r="6" spans="1:15" x14ac:dyDescent="0.25">
      <c r="A6" s="82" t="s">
        <v>88</v>
      </c>
      <c r="B6" s="85" t="s">
        <v>89</v>
      </c>
      <c r="C6" s="39"/>
      <c r="D6" s="40"/>
      <c r="E6" s="63"/>
      <c r="F6" s="64"/>
      <c r="G6" s="65"/>
      <c r="H6" s="65"/>
      <c r="I6" s="67"/>
      <c r="J6" s="30"/>
      <c r="K6" s="92">
        <v>80342</v>
      </c>
      <c r="L6" s="93">
        <f>+K6</f>
        <v>80342</v>
      </c>
      <c r="M6" s="30"/>
      <c r="N6" s="31"/>
    </row>
    <row r="7" spans="1:15" x14ac:dyDescent="0.25">
      <c r="A7" s="82">
        <v>417</v>
      </c>
      <c r="B7" s="85" t="s">
        <v>4</v>
      </c>
      <c r="C7" s="39">
        <v>0</v>
      </c>
      <c r="D7" s="40">
        <v>0</v>
      </c>
      <c r="E7" s="63">
        <v>0</v>
      </c>
      <c r="F7" s="64">
        <v>0</v>
      </c>
      <c r="G7" s="65">
        <v>0</v>
      </c>
      <c r="H7" s="65">
        <v>0</v>
      </c>
      <c r="I7" s="67">
        <v>0</v>
      </c>
      <c r="J7" s="30">
        <v>0</v>
      </c>
      <c r="K7" s="92">
        <v>1365</v>
      </c>
      <c r="L7" s="94">
        <f>+K7/9*12</f>
        <v>1820</v>
      </c>
      <c r="M7" s="30">
        <v>0</v>
      </c>
      <c r="N7" s="34"/>
    </row>
    <row r="8" spans="1:15" x14ac:dyDescent="0.25">
      <c r="A8" s="82">
        <v>418</v>
      </c>
      <c r="B8" s="85" t="s">
        <v>87</v>
      </c>
      <c r="C8" s="39"/>
      <c r="D8" s="40"/>
      <c r="E8" s="63"/>
      <c r="F8" s="64"/>
      <c r="G8" s="65"/>
      <c r="H8" s="65"/>
      <c r="I8" s="67"/>
      <c r="J8" s="30"/>
      <c r="K8" s="92">
        <v>735</v>
      </c>
      <c r="L8" s="94">
        <f>+K8/9*12</f>
        <v>980</v>
      </c>
      <c r="M8" s="30"/>
      <c r="N8" s="34"/>
    </row>
    <row r="9" spans="1:15" x14ac:dyDescent="0.25">
      <c r="A9" s="82">
        <v>471</v>
      </c>
      <c r="B9" s="85" t="s">
        <v>5</v>
      </c>
      <c r="C9" s="39">
        <v>0</v>
      </c>
      <c r="D9" s="40">
        <v>0</v>
      </c>
      <c r="E9" s="63">
        <v>0</v>
      </c>
      <c r="F9" s="64">
        <v>0</v>
      </c>
      <c r="G9" s="65">
        <v>0</v>
      </c>
      <c r="H9" s="65">
        <v>0</v>
      </c>
      <c r="I9" s="67">
        <v>0</v>
      </c>
      <c r="J9" s="30">
        <v>0</v>
      </c>
      <c r="K9" s="92">
        <v>2550</v>
      </c>
      <c r="L9" s="94">
        <f>+K9/9*12</f>
        <v>3400</v>
      </c>
      <c r="M9" s="30">
        <v>0</v>
      </c>
      <c r="N9" s="34"/>
    </row>
    <row r="10" spans="1:15" x14ac:dyDescent="0.25">
      <c r="A10" s="82">
        <v>491</v>
      </c>
      <c r="B10" s="85" t="s">
        <v>6</v>
      </c>
      <c r="C10" s="39">
        <v>0</v>
      </c>
      <c r="D10" s="40">
        <v>0</v>
      </c>
      <c r="E10" s="63">
        <v>0</v>
      </c>
      <c r="F10" s="64">
        <v>0</v>
      </c>
      <c r="G10" s="65">
        <v>0</v>
      </c>
      <c r="H10" s="65">
        <v>0</v>
      </c>
      <c r="I10" s="67">
        <v>0</v>
      </c>
      <c r="J10" s="30">
        <v>0</v>
      </c>
      <c r="K10" s="92">
        <v>1707</v>
      </c>
      <c r="L10" s="94">
        <f>+K10/9*12</f>
        <v>2276</v>
      </c>
      <c r="M10" s="30">
        <v>0</v>
      </c>
      <c r="N10" s="34"/>
    </row>
    <row r="11" spans="1:15" x14ac:dyDescent="0.25">
      <c r="B11" s="86" t="s">
        <v>7</v>
      </c>
      <c r="C11" s="41">
        <f>SUM(C3:C10)</f>
        <v>904176</v>
      </c>
      <c r="D11" s="42">
        <f>SUM(D3:D10)</f>
        <v>935102</v>
      </c>
      <c r="E11" s="68">
        <f>SUBTOTAL(9,E3:E10)</f>
        <v>939932</v>
      </c>
      <c r="F11" s="69">
        <f>SUBTOTAL(9,F3:F10)</f>
        <v>921150</v>
      </c>
      <c r="G11" s="70">
        <f>SUBTOTAL(9,G3:G10)</f>
        <v>986500</v>
      </c>
      <c r="H11" s="70">
        <v>1079370</v>
      </c>
      <c r="I11" s="71">
        <f>SUBTOTAL(9,I3:I10)</f>
        <v>1156078</v>
      </c>
      <c r="J11" s="95">
        <f t="shared" ref="J11:K11" si="0">SUBTOTAL(9,J3:J10)</f>
        <v>1213462</v>
      </c>
      <c r="K11" s="95">
        <f t="shared" si="0"/>
        <v>1904018</v>
      </c>
      <c r="L11" s="95">
        <f>SUBTOTAL(9,L3:L10)</f>
        <v>2161519</v>
      </c>
      <c r="M11" s="95">
        <f>SUBTOTAL(9,M3:M10)</f>
        <v>1885381.3333333335</v>
      </c>
      <c r="N11" s="31">
        <f>+M11/J11-1</f>
        <v>0.55372095156942169</v>
      </c>
    </row>
    <row r="12" spans="1:15" x14ac:dyDescent="0.25">
      <c r="B12" s="87"/>
      <c r="C12" s="38"/>
      <c r="D12" s="43"/>
      <c r="E12" s="72" t="s">
        <v>0</v>
      </c>
      <c r="F12" s="73"/>
      <c r="G12" s="65"/>
      <c r="H12" s="65"/>
      <c r="I12" s="67"/>
      <c r="J12" s="30"/>
      <c r="K12" s="96"/>
      <c r="L12" s="97"/>
      <c r="M12" s="30"/>
      <c r="N12" s="32"/>
    </row>
    <row r="13" spans="1:15" x14ac:dyDescent="0.25">
      <c r="B13" s="86" t="s">
        <v>8</v>
      </c>
      <c r="C13" s="38"/>
      <c r="D13" s="43"/>
      <c r="E13" s="72"/>
      <c r="F13" s="73"/>
      <c r="G13" s="65"/>
      <c r="H13" s="65"/>
      <c r="I13" s="67"/>
      <c r="J13" s="30"/>
      <c r="K13" s="96"/>
      <c r="L13" s="97"/>
      <c r="M13" s="30"/>
      <c r="N13" s="32"/>
    </row>
    <row r="14" spans="1:15" x14ac:dyDescent="0.25">
      <c r="B14" s="86" t="s">
        <v>9</v>
      </c>
      <c r="C14" s="38"/>
      <c r="D14" s="43"/>
      <c r="E14" s="72"/>
      <c r="F14" s="73"/>
      <c r="G14" s="65"/>
      <c r="H14" s="65"/>
      <c r="I14" s="67"/>
      <c r="J14" s="30"/>
      <c r="K14" s="96"/>
      <c r="L14" s="97"/>
      <c r="M14" s="30"/>
      <c r="N14" s="32"/>
    </row>
    <row r="15" spans="1:15" x14ac:dyDescent="0.25">
      <c r="A15" s="82">
        <v>500</v>
      </c>
      <c r="B15" s="85" t="s">
        <v>10</v>
      </c>
      <c r="C15" s="39">
        <v>20205</v>
      </c>
      <c r="D15" s="40">
        <v>19000</v>
      </c>
      <c r="E15" s="65">
        <v>19080</v>
      </c>
      <c r="F15" s="74">
        <v>19000</v>
      </c>
      <c r="G15" s="66">
        <v>18000</v>
      </c>
      <c r="H15" s="66">
        <v>18000</v>
      </c>
      <c r="I15" s="67">
        <v>18500</v>
      </c>
      <c r="J15" s="30">
        <v>19000</v>
      </c>
      <c r="K15" s="91">
        <v>17866</v>
      </c>
      <c r="L15" s="94">
        <f>+K15/9*12</f>
        <v>23821.333333333332</v>
      </c>
      <c r="M15" s="30">
        <v>24000</v>
      </c>
      <c r="N15" s="31">
        <f t="shared" ref="N15:N20" si="1">+M15/J15-1</f>
        <v>0.26315789473684204</v>
      </c>
    </row>
    <row r="16" spans="1:15" x14ac:dyDescent="0.25">
      <c r="A16" s="82">
        <v>504</v>
      </c>
      <c r="B16" s="85" t="s">
        <v>11</v>
      </c>
      <c r="C16" s="39">
        <v>43327</v>
      </c>
      <c r="D16" s="40">
        <v>44000</v>
      </c>
      <c r="E16" s="65">
        <v>44000</v>
      </c>
      <c r="F16" s="74">
        <v>43000</v>
      </c>
      <c r="G16" s="66">
        <v>40000</v>
      </c>
      <c r="H16" s="66">
        <v>42000</v>
      </c>
      <c r="I16" s="67">
        <v>43000</v>
      </c>
      <c r="J16" s="30">
        <v>45000</v>
      </c>
      <c r="K16" s="91">
        <v>51372</v>
      </c>
      <c r="L16" s="94">
        <f t="shared" ref="L16:L19" si="2">+K16/9*12</f>
        <v>68496</v>
      </c>
      <c r="M16" s="30">
        <v>69000</v>
      </c>
      <c r="N16" s="31">
        <f t="shared" si="1"/>
        <v>0.53333333333333344</v>
      </c>
      <c r="O16" s="26" t="s">
        <v>93</v>
      </c>
    </row>
    <row r="17" spans="1:16" x14ac:dyDescent="0.25">
      <c r="A17" s="82">
        <v>508</v>
      </c>
      <c r="B17" s="85" t="s">
        <v>12</v>
      </c>
      <c r="C17" s="39">
        <v>12330</v>
      </c>
      <c r="D17" s="40">
        <v>12500</v>
      </c>
      <c r="E17" s="65">
        <v>12500</v>
      </c>
      <c r="F17" s="74">
        <v>12500</v>
      </c>
      <c r="G17" s="66">
        <v>13500</v>
      </c>
      <c r="H17" s="66">
        <v>13000</v>
      </c>
      <c r="I17" s="67">
        <v>14500</v>
      </c>
      <c r="J17" s="30">
        <v>14500</v>
      </c>
      <c r="K17" s="91">
        <v>11364</v>
      </c>
      <c r="L17" s="94">
        <f t="shared" si="2"/>
        <v>15152</v>
      </c>
      <c r="M17" s="30">
        <v>15000</v>
      </c>
      <c r="N17" s="31">
        <f t="shared" si="1"/>
        <v>3.4482758620689724E-2</v>
      </c>
    </row>
    <row r="18" spans="1:16" x14ac:dyDescent="0.25">
      <c r="A18" s="82">
        <v>510</v>
      </c>
      <c r="B18" s="85" t="s">
        <v>92</v>
      </c>
      <c r="C18" s="44">
        <v>5273</v>
      </c>
      <c r="D18" s="45">
        <v>7900</v>
      </c>
      <c r="E18" s="65">
        <v>7900</v>
      </c>
      <c r="F18" s="74">
        <v>8200</v>
      </c>
      <c r="G18" s="66">
        <v>10000</v>
      </c>
      <c r="H18" s="66">
        <v>10000</v>
      </c>
      <c r="I18" s="67">
        <v>10500</v>
      </c>
      <c r="J18" s="30">
        <v>10500</v>
      </c>
      <c r="K18" s="91">
        <v>7498</v>
      </c>
      <c r="L18" s="94">
        <f t="shared" si="2"/>
        <v>9997.3333333333321</v>
      </c>
      <c r="M18" s="30">
        <v>10000</v>
      </c>
      <c r="N18" s="31">
        <f t="shared" si="1"/>
        <v>-4.7619047619047672E-2</v>
      </c>
    </row>
    <row r="19" spans="1:16" x14ac:dyDescent="0.25">
      <c r="A19" s="82">
        <v>511</v>
      </c>
      <c r="B19" s="85" t="s">
        <v>13</v>
      </c>
      <c r="C19" s="39">
        <v>1000</v>
      </c>
      <c r="D19" s="40">
        <v>1000</v>
      </c>
      <c r="E19" s="65">
        <v>1000</v>
      </c>
      <c r="F19" s="74">
        <v>1000</v>
      </c>
      <c r="G19" s="66">
        <v>1000</v>
      </c>
      <c r="H19" s="66">
        <v>1000</v>
      </c>
      <c r="I19" s="67">
        <v>1000</v>
      </c>
      <c r="J19" s="30">
        <v>1000</v>
      </c>
      <c r="K19" s="91">
        <v>411</v>
      </c>
      <c r="L19" s="94">
        <f t="shared" si="2"/>
        <v>548</v>
      </c>
      <c r="M19" s="30">
        <v>1000</v>
      </c>
      <c r="N19" s="31">
        <f t="shared" si="1"/>
        <v>0</v>
      </c>
    </row>
    <row r="20" spans="1:16" x14ac:dyDescent="0.25">
      <c r="B20" s="86" t="s">
        <v>14</v>
      </c>
      <c r="C20" s="41">
        <f>+SUBTOTAL(9,C15:C19)</f>
        <v>82135</v>
      </c>
      <c r="D20" s="42">
        <v>84800</v>
      </c>
      <c r="E20" s="68">
        <f t="shared" ref="E20:M20" si="3">SUBTOTAL(9,E13:E19)</f>
        <v>84480</v>
      </c>
      <c r="F20" s="63">
        <f t="shared" si="3"/>
        <v>83700</v>
      </c>
      <c r="G20" s="63">
        <f t="shared" si="3"/>
        <v>82500</v>
      </c>
      <c r="H20" s="63">
        <f>SUBTOTAL(9,H13:H19)</f>
        <v>84000</v>
      </c>
      <c r="I20" s="71">
        <f>SUBTOTAL(9,I13:I19)</f>
        <v>87500</v>
      </c>
      <c r="J20" s="98">
        <f t="shared" ref="J20:K20" si="4">SUBTOTAL(9,J13:J19)</f>
        <v>90000</v>
      </c>
      <c r="K20" s="98">
        <f t="shared" si="4"/>
        <v>88511</v>
      </c>
      <c r="L20" s="98">
        <f t="shared" si="3"/>
        <v>118014.66666666666</v>
      </c>
      <c r="M20" s="98">
        <f t="shared" si="3"/>
        <v>119000</v>
      </c>
      <c r="N20" s="31">
        <f t="shared" si="1"/>
        <v>0.32222222222222219</v>
      </c>
    </row>
    <row r="21" spans="1:16" x14ac:dyDescent="0.25">
      <c r="B21" s="87"/>
      <c r="C21" s="38"/>
      <c r="D21" s="43"/>
      <c r="E21" s="72" t="s">
        <v>0</v>
      </c>
      <c r="F21" s="75"/>
      <c r="G21" s="66"/>
      <c r="H21" s="66"/>
      <c r="I21" s="67"/>
      <c r="J21" s="30"/>
      <c r="K21" s="99"/>
      <c r="L21" s="100"/>
      <c r="M21" s="30"/>
      <c r="N21" s="32"/>
    </row>
    <row r="22" spans="1:16" x14ac:dyDescent="0.25">
      <c r="B22" s="86" t="s">
        <v>15</v>
      </c>
      <c r="C22" s="38"/>
      <c r="D22" s="43"/>
      <c r="E22" s="72"/>
      <c r="F22" s="75"/>
      <c r="G22" s="66"/>
      <c r="H22" s="66"/>
      <c r="I22" s="67"/>
      <c r="J22" s="30"/>
      <c r="K22" s="99"/>
      <c r="L22" s="100"/>
      <c r="M22" s="30"/>
      <c r="N22" s="32"/>
    </row>
    <row r="23" spans="1:16" x14ac:dyDescent="0.25">
      <c r="A23" s="82">
        <v>600</v>
      </c>
      <c r="B23" s="85" t="s">
        <v>48</v>
      </c>
      <c r="C23" s="39">
        <v>61893</v>
      </c>
      <c r="D23" s="40">
        <v>55000</v>
      </c>
      <c r="E23" s="65">
        <v>59000</v>
      </c>
      <c r="F23" s="74">
        <v>59000</v>
      </c>
      <c r="G23" s="66">
        <v>55000</v>
      </c>
      <c r="H23" s="66">
        <v>60000</v>
      </c>
      <c r="I23" s="67">
        <v>85000</v>
      </c>
      <c r="J23" s="30">
        <v>70000</v>
      </c>
      <c r="K23" s="91">
        <v>45708</v>
      </c>
      <c r="L23" s="94">
        <f t="shared" ref="L23:L30" si="5">+K23/9*12</f>
        <v>60944</v>
      </c>
      <c r="M23" s="30">
        <f t="shared" ref="M23:M31" si="6">+L23</f>
        <v>60944</v>
      </c>
      <c r="N23" s="31">
        <f t="shared" ref="N23:N32" si="7">+M23/J23-1</f>
        <v>-0.12937142857142858</v>
      </c>
      <c r="O23"/>
    </row>
    <row r="24" spans="1:16" x14ac:dyDescent="0.25">
      <c r="A24" s="82" t="s">
        <v>75</v>
      </c>
      <c r="B24" s="85" t="s">
        <v>47</v>
      </c>
      <c r="C24" s="39">
        <v>5150</v>
      </c>
      <c r="D24" s="40">
        <v>6000</v>
      </c>
      <c r="E24" s="65">
        <v>6000</v>
      </c>
      <c r="F24" s="74">
        <v>10000</v>
      </c>
      <c r="G24" s="66">
        <v>10000</v>
      </c>
      <c r="H24" s="66">
        <v>5000</v>
      </c>
      <c r="I24" s="67">
        <v>10000</v>
      </c>
      <c r="J24" s="30">
        <v>10000</v>
      </c>
      <c r="K24" s="91">
        <v>4000</v>
      </c>
      <c r="L24" s="94">
        <v>10862</v>
      </c>
      <c r="M24" s="30">
        <f t="shared" si="6"/>
        <v>10862</v>
      </c>
      <c r="N24" s="31">
        <f t="shared" si="7"/>
        <v>8.6200000000000054E-2</v>
      </c>
    </row>
    <row r="25" spans="1:16" x14ac:dyDescent="0.25">
      <c r="A25" s="82">
        <v>608</v>
      </c>
      <c r="B25" s="85" t="s">
        <v>16</v>
      </c>
      <c r="C25" s="39">
        <v>206</v>
      </c>
      <c r="D25" s="40">
        <v>600</v>
      </c>
      <c r="E25" s="65">
        <v>600</v>
      </c>
      <c r="F25" s="74">
        <v>500</v>
      </c>
      <c r="G25" s="66">
        <v>500</v>
      </c>
      <c r="H25" s="66">
        <v>500</v>
      </c>
      <c r="I25" s="67">
        <v>500</v>
      </c>
      <c r="J25" s="30">
        <v>500</v>
      </c>
      <c r="K25" s="91">
        <v>0</v>
      </c>
      <c r="L25" s="94">
        <v>500</v>
      </c>
      <c r="M25" s="30">
        <f t="shared" si="6"/>
        <v>500</v>
      </c>
      <c r="N25" s="31">
        <f t="shared" si="7"/>
        <v>0</v>
      </c>
    </row>
    <row r="26" spans="1:16" x14ac:dyDescent="0.25">
      <c r="A26" s="82">
        <v>611</v>
      </c>
      <c r="B26" s="85" t="s">
        <v>44</v>
      </c>
      <c r="C26" s="39">
        <v>3088</v>
      </c>
      <c r="D26" s="40">
        <v>3000</v>
      </c>
      <c r="E26" s="65">
        <v>5000</v>
      </c>
      <c r="F26" s="74">
        <v>5000</v>
      </c>
      <c r="G26" s="66">
        <v>5000</v>
      </c>
      <c r="H26" s="66">
        <v>5000</v>
      </c>
      <c r="I26" s="67">
        <v>5000</v>
      </c>
      <c r="J26" s="30">
        <v>4000</v>
      </c>
      <c r="K26" s="91">
        <v>0</v>
      </c>
      <c r="L26" s="94">
        <v>4000</v>
      </c>
      <c r="M26" s="30">
        <f t="shared" si="6"/>
        <v>4000</v>
      </c>
      <c r="N26" s="31">
        <f t="shared" si="7"/>
        <v>0</v>
      </c>
      <c r="O26" s="26" t="s">
        <v>93</v>
      </c>
    </row>
    <row r="27" spans="1:16" x14ac:dyDescent="0.25">
      <c r="A27" s="82">
        <v>640</v>
      </c>
      <c r="B27" s="85" t="s">
        <v>17</v>
      </c>
      <c r="C27" s="39">
        <v>38184</v>
      </c>
      <c r="D27" s="40">
        <v>42000</v>
      </c>
      <c r="E27" s="65">
        <v>45000</v>
      </c>
      <c r="F27" s="74">
        <v>42000</v>
      </c>
      <c r="G27" s="66">
        <v>46000</v>
      </c>
      <c r="H27" s="66">
        <v>47000</v>
      </c>
      <c r="I27" s="67">
        <v>17000</v>
      </c>
      <c r="J27" s="30">
        <v>17000</v>
      </c>
      <c r="K27" s="91">
        <v>12224</v>
      </c>
      <c r="L27" s="94">
        <f t="shared" si="5"/>
        <v>16298.666666666666</v>
      </c>
      <c r="M27" s="30">
        <f t="shared" si="6"/>
        <v>16298.666666666666</v>
      </c>
      <c r="N27" s="31">
        <f t="shared" si="7"/>
        <v>-4.1254901960784296E-2</v>
      </c>
    </row>
    <row r="28" spans="1:16" x14ac:dyDescent="0.25">
      <c r="A28" s="82">
        <v>650</v>
      </c>
      <c r="B28" s="85" t="s">
        <v>18</v>
      </c>
      <c r="C28" s="39">
        <v>6445</v>
      </c>
      <c r="D28" s="40">
        <v>7900</v>
      </c>
      <c r="E28" s="65">
        <v>7900</v>
      </c>
      <c r="F28" s="74">
        <v>5000</v>
      </c>
      <c r="G28" s="66">
        <v>8200</v>
      </c>
      <c r="H28" s="66">
        <v>8500</v>
      </c>
      <c r="I28" s="67">
        <v>10000</v>
      </c>
      <c r="J28" s="30">
        <v>10000</v>
      </c>
      <c r="K28" s="91">
        <v>15759</v>
      </c>
      <c r="L28" s="94">
        <v>15759</v>
      </c>
      <c r="M28" s="30">
        <v>16000</v>
      </c>
      <c r="N28" s="31">
        <f t="shared" si="7"/>
        <v>0.60000000000000009</v>
      </c>
      <c r="O28" s="26" t="s">
        <v>93</v>
      </c>
      <c r="P28" t="s">
        <v>117</v>
      </c>
    </row>
    <row r="29" spans="1:16" x14ac:dyDescent="0.25">
      <c r="A29" s="82">
        <v>660</v>
      </c>
      <c r="B29" s="85" t="s">
        <v>19</v>
      </c>
      <c r="C29" s="39">
        <v>8080</v>
      </c>
      <c r="D29" s="40">
        <v>10500</v>
      </c>
      <c r="E29" s="65">
        <v>8500</v>
      </c>
      <c r="F29" s="74">
        <v>6000</v>
      </c>
      <c r="G29" s="66">
        <v>6500</v>
      </c>
      <c r="H29" s="66">
        <v>7200</v>
      </c>
      <c r="I29" s="67">
        <v>7500</v>
      </c>
      <c r="J29" s="30">
        <v>6500</v>
      </c>
      <c r="K29" s="91">
        <v>14182</v>
      </c>
      <c r="L29" s="94">
        <f t="shared" si="5"/>
        <v>18909.333333333336</v>
      </c>
      <c r="M29" s="30">
        <f>+L29-7700</f>
        <v>11209.333333333336</v>
      </c>
      <c r="N29" s="31">
        <f t="shared" si="7"/>
        <v>0.72451282051282084</v>
      </c>
      <c r="O29" s="26" t="s">
        <v>93</v>
      </c>
    </row>
    <row r="30" spans="1:16" x14ac:dyDescent="0.25">
      <c r="A30" s="82" t="s">
        <v>77</v>
      </c>
      <c r="B30" s="85" t="s">
        <v>20</v>
      </c>
      <c r="C30" s="39">
        <v>6800</v>
      </c>
      <c r="D30" s="40">
        <v>6800</v>
      </c>
      <c r="E30" s="65">
        <v>4800</v>
      </c>
      <c r="F30" s="74">
        <v>3500</v>
      </c>
      <c r="G30" s="66">
        <v>3500</v>
      </c>
      <c r="H30" s="66">
        <v>3500</v>
      </c>
      <c r="I30" s="67">
        <v>3500</v>
      </c>
      <c r="J30" s="30">
        <v>4000</v>
      </c>
      <c r="K30" s="91">
        <v>2746</v>
      </c>
      <c r="L30" s="94">
        <f t="shared" si="5"/>
        <v>3661.333333333333</v>
      </c>
      <c r="M30" s="30">
        <f t="shared" si="6"/>
        <v>3661.333333333333</v>
      </c>
      <c r="N30" s="31">
        <f t="shared" si="7"/>
        <v>-8.4666666666666779E-2</v>
      </c>
    </row>
    <row r="31" spans="1:16" x14ac:dyDescent="0.25">
      <c r="A31" s="82">
        <v>720</v>
      </c>
      <c r="B31" s="88" t="s">
        <v>74</v>
      </c>
      <c r="C31" s="39">
        <v>0</v>
      </c>
      <c r="D31" s="40">
        <v>0</v>
      </c>
      <c r="E31" s="65">
        <v>0</v>
      </c>
      <c r="F31" s="74">
        <v>0</v>
      </c>
      <c r="G31" s="66">
        <v>1000</v>
      </c>
      <c r="H31" s="66">
        <v>1000</v>
      </c>
      <c r="I31" s="67">
        <v>1000</v>
      </c>
      <c r="J31" s="30">
        <v>1500</v>
      </c>
      <c r="K31" s="91">
        <v>0</v>
      </c>
      <c r="L31" s="94">
        <v>1553</v>
      </c>
      <c r="M31" s="30">
        <f t="shared" si="6"/>
        <v>1553</v>
      </c>
      <c r="N31" s="31">
        <f t="shared" si="7"/>
        <v>3.5333333333333439E-2</v>
      </c>
    </row>
    <row r="32" spans="1:16" x14ac:dyDescent="0.25">
      <c r="B32" s="86" t="s">
        <v>21</v>
      </c>
      <c r="C32" s="41">
        <f>SUM(C23:C30)</f>
        <v>129846</v>
      </c>
      <c r="D32" s="42">
        <f>+SUBTOTAL(9,D23:D30)</f>
        <v>131800</v>
      </c>
      <c r="E32" s="68">
        <f>SUBTOTAL(9,E23:E30)</f>
        <v>136800</v>
      </c>
      <c r="F32" s="68">
        <f>SUBTOTAL(9,F23:F30)</f>
        <v>131000</v>
      </c>
      <c r="G32" s="63">
        <f>SUBTOTAL(9,G23:G30)</f>
        <v>134700</v>
      </c>
      <c r="H32" s="68">
        <f>SUBTOTAL(9,H23:H30)</f>
        <v>136700</v>
      </c>
      <c r="I32" s="71">
        <f>SUBTOTAL(9,I23:I30)</f>
        <v>138500</v>
      </c>
      <c r="J32" s="98">
        <f>SUBTOTAL(9,J23:J31)</f>
        <v>123500</v>
      </c>
      <c r="K32" s="98">
        <f>SUBTOTAL(9,K23:K31)</f>
        <v>94619</v>
      </c>
      <c r="L32" s="98">
        <f>SUBTOTAL(9,L23:L30)</f>
        <v>130934.33333333333</v>
      </c>
      <c r="M32" s="98">
        <f>SUBTOTAL(9,M23:M31)</f>
        <v>125028.33333333333</v>
      </c>
      <c r="N32" s="31">
        <f t="shared" si="7"/>
        <v>1.2375168690958116E-2</v>
      </c>
    </row>
    <row r="33" spans="1:16" x14ac:dyDescent="0.25">
      <c r="B33" s="87"/>
      <c r="C33" s="38"/>
      <c r="D33" s="43"/>
      <c r="E33" s="72" t="s">
        <v>0</v>
      </c>
      <c r="F33" s="75"/>
      <c r="G33" s="66"/>
      <c r="H33" s="66"/>
      <c r="I33" s="67"/>
      <c r="J33" s="30"/>
      <c r="K33" s="99"/>
      <c r="L33" s="100"/>
      <c r="M33" s="30"/>
      <c r="N33" s="32"/>
    </row>
    <row r="34" spans="1:16" x14ac:dyDescent="0.25">
      <c r="B34" s="86" t="s">
        <v>22</v>
      </c>
      <c r="C34" s="38"/>
      <c r="D34" s="43"/>
      <c r="E34" s="72"/>
      <c r="F34" s="75"/>
      <c r="G34" s="66"/>
      <c r="H34" s="66"/>
      <c r="I34" s="67"/>
      <c r="J34" s="30"/>
      <c r="K34" s="99"/>
      <c r="L34" s="100"/>
      <c r="M34" s="30"/>
      <c r="N34" s="32"/>
    </row>
    <row r="35" spans="1:16" x14ac:dyDescent="0.25">
      <c r="A35" s="82">
        <v>700</v>
      </c>
      <c r="B35" s="85" t="s">
        <v>23</v>
      </c>
      <c r="C35" s="39">
        <v>39600</v>
      </c>
      <c r="D35" s="40">
        <v>39600</v>
      </c>
      <c r="E35" s="65">
        <v>42600</v>
      </c>
      <c r="F35" s="74">
        <v>40000</v>
      </c>
      <c r="G35" s="66">
        <v>40000</v>
      </c>
      <c r="H35" s="66">
        <v>35000</v>
      </c>
      <c r="I35" s="67">
        <v>38000</v>
      </c>
      <c r="J35" s="30">
        <v>40000</v>
      </c>
      <c r="K35" s="91">
        <v>29754</v>
      </c>
      <c r="L35" s="94">
        <f t="shared" ref="L35:L42" si="8">+K35/9*12</f>
        <v>39672</v>
      </c>
      <c r="M35" s="30">
        <v>44000</v>
      </c>
      <c r="N35" s="31">
        <f t="shared" ref="N35:N41" si="9">+M35/J35-1</f>
        <v>0.10000000000000009</v>
      </c>
    </row>
    <row r="36" spans="1:16" x14ac:dyDescent="0.25">
      <c r="A36" s="82">
        <v>702</v>
      </c>
      <c r="B36" s="85" t="s">
        <v>24</v>
      </c>
      <c r="C36" s="39">
        <v>5781</v>
      </c>
      <c r="D36" s="40">
        <v>8900</v>
      </c>
      <c r="E36" s="65">
        <v>8900</v>
      </c>
      <c r="F36" s="74">
        <v>10000</v>
      </c>
      <c r="G36" s="66">
        <v>12000</v>
      </c>
      <c r="H36" s="66">
        <v>11000</v>
      </c>
      <c r="I36" s="67">
        <v>12000</v>
      </c>
      <c r="J36" s="30">
        <v>12000</v>
      </c>
      <c r="K36" s="91">
        <v>6551</v>
      </c>
      <c r="L36" s="94">
        <v>12120</v>
      </c>
      <c r="M36" s="30">
        <f t="shared" ref="M36:M43" si="10">+L36</f>
        <v>12120</v>
      </c>
      <c r="N36" s="31">
        <f t="shared" si="9"/>
        <v>1.0000000000000009E-2</v>
      </c>
    </row>
    <row r="37" spans="1:16" x14ac:dyDescent="0.25">
      <c r="A37" s="82">
        <v>703</v>
      </c>
      <c r="B37" s="85" t="s">
        <v>76</v>
      </c>
      <c r="C37" s="39">
        <v>17575</v>
      </c>
      <c r="D37" s="40">
        <v>18250</v>
      </c>
      <c r="E37" s="65">
        <v>20250</v>
      </c>
      <c r="F37" s="74">
        <v>20000</v>
      </c>
      <c r="G37" s="66">
        <v>23000</v>
      </c>
      <c r="H37" s="66">
        <v>20000</v>
      </c>
      <c r="I37" s="67">
        <v>20000</v>
      </c>
      <c r="J37" s="30">
        <v>20000</v>
      </c>
      <c r="K37" s="91">
        <v>9312</v>
      </c>
      <c r="L37" s="94">
        <f t="shared" si="8"/>
        <v>12416</v>
      </c>
      <c r="M37" s="30">
        <v>15000</v>
      </c>
      <c r="N37" s="31">
        <f t="shared" si="9"/>
        <v>-0.25</v>
      </c>
    </row>
    <row r="38" spans="1:16" x14ac:dyDescent="0.25">
      <c r="A38" s="82">
        <v>706</v>
      </c>
      <c r="B38" s="85" t="s">
        <v>25</v>
      </c>
      <c r="C38" s="39">
        <v>6351</v>
      </c>
      <c r="D38" s="40">
        <v>8950</v>
      </c>
      <c r="E38" s="65">
        <v>8950</v>
      </c>
      <c r="F38" s="74">
        <v>7000</v>
      </c>
      <c r="G38" s="66">
        <v>9000</v>
      </c>
      <c r="H38" s="66">
        <v>9000</v>
      </c>
      <c r="I38" s="67">
        <v>9500</v>
      </c>
      <c r="J38" s="30">
        <v>9500</v>
      </c>
      <c r="K38" s="91">
        <v>1275</v>
      </c>
      <c r="L38" s="94">
        <f t="shared" si="8"/>
        <v>1700</v>
      </c>
      <c r="M38" s="30">
        <v>9500</v>
      </c>
      <c r="N38" s="31">
        <f t="shared" si="9"/>
        <v>0</v>
      </c>
      <c r="O38" s="26" t="s">
        <v>93</v>
      </c>
    </row>
    <row r="39" spans="1:16" x14ac:dyDescent="0.25">
      <c r="A39" s="82">
        <v>708</v>
      </c>
      <c r="B39" s="85" t="s">
        <v>26</v>
      </c>
      <c r="C39" s="39">
        <v>4118</v>
      </c>
      <c r="D39" s="40">
        <v>5200</v>
      </c>
      <c r="E39" s="65">
        <v>10463</v>
      </c>
      <c r="F39" s="74">
        <v>3000</v>
      </c>
      <c r="G39" s="66">
        <v>4000</v>
      </c>
      <c r="H39" s="66">
        <v>5000</v>
      </c>
      <c r="I39" s="67">
        <v>2000</v>
      </c>
      <c r="J39" s="30">
        <v>5000</v>
      </c>
      <c r="K39" s="91">
        <v>23382</v>
      </c>
      <c r="L39" s="94">
        <f t="shared" si="8"/>
        <v>31176</v>
      </c>
      <c r="M39" s="30">
        <v>7500</v>
      </c>
      <c r="N39" s="31">
        <f t="shared" si="9"/>
        <v>0.5</v>
      </c>
      <c r="O39" s="26" t="s">
        <v>93</v>
      </c>
      <c r="P39" t="s">
        <v>127</v>
      </c>
    </row>
    <row r="40" spans="1:16" x14ac:dyDescent="0.25">
      <c r="A40" s="82">
        <v>710</v>
      </c>
      <c r="B40" s="85" t="s">
        <v>27</v>
      </c>
      <c r="C40" s="39">
        <v>12119</v>
      </c>
      <c r="D40" s="40">
        <v>10300</v>
      </c>
      <c r="E40" s="65">
        <v>10300</v>
      </c>
      <c r="F40" s="74">
        <v>15000</v>
      </c>
      <c r="G40" s="66">
        <v>15000</v>
      </c>
      <c r="H40" s="66">
        <v>15000</v>
      </c>
      <c r="I40" s="67">
        <v>15000</v>
      </c>
      <c r="J40" s="30">
        <v>15000</v>
      </c>
      <c r="K40" s="91">
        <v>15296</v>
      </c>
      <c r="L40" s="94">
        <v>19000</v>
      </c>
      <c r="M40" s="30">
        <f t="shared" si="10"/>
        <v>19000</v>
      </c>
      <c r="N40" s="31">
        <f t="shared" si="9"/>
        <v>0.26666666666666661</v>
      </c>
    </row>
    <row r="41" spans="1:16" x14ac:dyDescent="0.25">
      <c r="A41" s="82">
        <v>719</v>
      </c>
      <c r="B41" s="85" t="s">
        <v>28</v>
      </c>
      <c r="C41" s="39">
        <v>2329</v>
      </c>
      <c r="D41" s="40">
        <v>2400</v>
      </c>
      <c r="E41" s="65">
        <v>2400</v>
      </c>
      <c r="F41" s="74">
        <v>1500</v>
      </c>
      <c r="G41" s="66">
        <v>1500</v>
      </c>
      <c r="H41" s="66">
        <v>2500</v>
      </c>
      <c r="I41" s="67">
        <v>2000</v>
      </c>
      <c r="J41" s="30">
        <v>2000</v>
      </c>
      <c r="K41" s="91">
        <v>1625</v>
      </c>
      <c r="L41" s="94">
        <f t="shared" si="8"/>
        <v>2166.6666666666665</v>
      </c>
      <c r="M41" s="30">
        <v>2200</v>
      </c>
      <c r="N41" s="31">
        <f t="shared" si="9"/>
        <v>0.10000000000000009</v>
      </c>
    </row>
    <row r="42" spans="1:16" x14ac:dyDescent="0.25">
      <c r="A42" s="82">
        <v>724</v>
      </c>
      <c r="B42" s="85" t="s">
        <v>83</v>
      </c>
      <c r="C42" s="39"/>
      <c r="D42" s="40"/>
      <c r="E42" s="65"/>
      <c r="F42" s="74"/>
      <c r="G42" s="66"/>
      <c r="H42" s="66"/>
      <c r="I42" s="67">
        <v>0</v>
      </c>
      <c r="J42" s="30">
        <v>0</v>
      </c>
      <c r="K42" s="91">
        <v>305856</v>
      </c>
      <c r="L42" s="94">
        <f t="shared" si="8"/>
        <v>407808</v>
      </c>
      <c r="M42" s="30">
        <v>0</v>
      </c>
      <c r="N42" s="31"/>
    </row>
    <row r="43" spans="1:16" x14ac:dyDescent="0.25">
      <c r="A43" s="82">
        <v>734</v>
      </c>
      <c r="B43" s="85" t="s">
        <v>78</v>
      </c>
      <c r="C43" s="39">
        <v>10325</v>
      </c>
      <c r="D43" s="40">
        <v>10325</v>
      </c>
      <c r="E43" s="65">
        <v>10345</v>
      </c>
      <c r="F43" s="74">
        <v>6000</v>
      </c>
      <c r="G43" s="66">
        <v>6000</v>
      </c>
      <c r="H43" s="66">
        <v>6000</v>
      </c>
      <c r="I43" s="67">
        <v>6000</v>
      </c>
      <c r="J43" s="30">
        <v>6000</v>
      </c>
      <c r="K43" s="91">
        <v>8000</v>
      </c>
      <c r="L43" s="94">
        <v>8000</v>
      </c>
      <c r="M43" s="30">
        <f t="shared" si="10"/>
        <v>8000</v>
      </c>
      <c r="N43" s="31">
        <f>+M43/J43-1</f>
        <v>0.33333333333333326</v>
      </c>
    </row>
    <row r="44" spans="1:16" x14ac:dyDescent="0.25">
      <c r="A44" s="82">
        <v>737</v>
      </c>
      <c r="B44" s="85" t="s">
        <v>95</v>
      </c>
      <c r="C44" s="39"/>
      <c r="D44" s="40"/>
      <c r="E44" s="65"/>
      <c r="F44" s="74"/>
      <c r="G44" s="66"/>
      <c r="H44" s="66"/>
      <c r="I44" s="67"/>
      <c r="J44" s="104"/>
      <c r="K44" s="94">
        <v>694550</v>
      </c>
      <c r="L44" s="94"/>
      <c r="M44" s="104"/>
      <c r="N44" s="31"/>
    </row>
    <row r="45" spans="1:16" x14ac:dyDescent="0.25">
      <c r="B45" s="86" t="s">
        <v>21</v>
      </c>
      <c r="C45" s="41">
        <f>SUM(C35:C43)</f>
        <v>98198</v>
      </c>
      <c r="D45" s="42">
        <f t="shared" ref="D45:I45" si="11">+SUBTOTAL(9,D35:D43)</f>
        <v>103925</v>
      </c>
      <c r="E45" s="68">
        <f t="shared" si="11"/>
        <v>114208</v>
      </c>
      <c r="F45" s="68">
        <f t="shared" si="11"/>
        <v>102500</v>
      </c>
      <c r="G45" s="63">
        <f t="shared" si="11"/>
        <v>110500</v>
      </c>
      <c r="H45" s="63">
        <f t="shared" si="11"/>
        <v>103500</v>
      </c>
      <c r="I45" s="71">
        <f t="shared" si="11"/>
        <v>104500</v>
      </c>
      <c r="J45" s="98">
        <f>+SUBTOTAL(9,J35:J44)</f>
        <v>109500</v>
      </c>
      <c r="K45" s="98">
        <f>+SUBTOTAL(9,K35:K44)</f>
        <v>1095601</v>
      </c>
      <c r="L45" s="98">
        <f>+SUBTOTAL(9,L35:L44)</f>
        <v>534058.66666666663</v>
      </c>
      <c r="M45" s="98">
        <f>+SUBTOTAL(9,M35:M44)</f>
        <v>117320</v>
      </c>
      <c r="N45" s="31">
        <f>+M45/J45-1</f>
        <v>7.1415525114155276E-2</v>
      </c>
    </row>
    <row r="46" spans="1:16" x14ac:dyDescent="0.25">
      <c r="B46" s="87"/>
      <c r="C46" s="38"/>
      <c r="D46" s="43"/>
      <c r="E46" s="72"/>
      <c r="F46" s="75"/>
      <c r="G46" s="66"/>
      <c r="H46" s="66"/>
      <c r="I46" s="67"/>
      <c r="J46" s="30"/>
      <c r="K46" s="99"/>
      <c r="L46" s="100"/>
      <c r="M46" s="30"/>
      <c r="N46" s="32"/>
    </row>
    <row r="47" spans="1:16" x14ac:dyDescent="0.25">
      <c r="B47" s="86" t="s">
        <v>29</v>
      </c>
      <c r="C47" s="38"/>
      <c r="D47" s="43"/>
      <c r="E47" s="72"/>
      <c r="F47" s="75"/>
      <c r="G47" s="66"/>
      <c r="H47" s="66"/>
      <c r="I47" s="67"/>
      <c r="J47" s="30"/>
      <c r="K47" s="99"/>
      <c r="L47" s="100"/>
      <c r="M47" s="30"/>
      <c r="N47" s="32"/>
    </row>
    <row r="48" spans="1:16" x14ac:dyDescent="0.25">
      <c r="A48" s="82">
        <v>800</v>
      </c>
      <c r="B48" s="85" t="s">
        <v>30</v>
      </c>
      <c r="C48" s="39">
        <v>21858</v>
      </c>
      <c r="D48" s="40">
        <v>22300</v>
      </c>
      <c r="E48" s="65">
        <v>22300</v>
      </c>
      <c r="F48" s="74">
        <v>23000</v>
      </c>
      <c r="G48" s="66">
        <v>23000</v>
      </c>
      <c r="H48" s="66">
        <v>23000</v>
      </c>
      <c r="I48" s="67">
        <v>23000</v>
      </c>
      <c r="J48" s="30">
        <v>24000</v>
      </c>
      <c r="K48" s="91">
        <v>18492</v>
      </c>
      <c r="L48" s="94">
        <f t="shared" ref="L48:L55" si="12">+K48/9*12</f>
        <v>24656</v>
      </c>
      <c r="M48" s="30">
        <v>25000</v>
      </c>
      <c r="N48" s="31">
        <f t="shared" ref="N48:N58" si="13">+M48/J48-1</f>
        <v>4.1666666666666741E-2</v>
      </c>
    </row>
    <row r="49" spans="1:16" x14ac:dyDescent="0.25">
      <c r="A49" s="82" t="s">
        <v>96</v>
      </c>
      <c r="B49" s="85" t="s">
        <v>40</v>
      </c>
      <c r="C49" s="39">
        <v>112375</v>
      </c>
      <c r="D49" s="40">
        <v>127000</v>
      </c>
      <c r="E49" s="65">
        <v>134620</v>
      </c>
      <c r="F49" s="74">
        <v>137000</v>
      </c>
      <c r="G49" s="66">
        <v>148500</v>
      </c>
      <c r="H49" s="66">
        <f>+G49+(G49*0.02)</f>
        <v>151470</v>
      </c>
      <c r="I49" s="66">
        <v>160000</v>
      </c>
      <c r="J49" s="91">
        <v>168000</v>
      </c>
      <c r="K49" s="91">
        <v>136612</v>
      </c>
      <c r="L49" s="94">
        <f>+K49/9*12</f>
        <v>182149.33333333334</v>
      </c>
      <c r="M49" s="30">
        <f>182400+32000</f>
        <v>214400</v>
      </c>
      <c r="N49" s="31">
        <f t="shared" si="13"/>
        <v>0.2761904761904761</v>
      </c>
      <c r="O49" s="26" t="s">
        <v>93</v>
      </c>
      <c r="P49" t="s">
        <v>117</v>
      </c>
    </row>
    <row r="50" spans="1:16" x14ac:dyDescent="0.25">
      <c r="A50" s="82">
        <v>805</v>
      </c>
      <c r="B50" s="85" t="s">
        <v>31</v>
      </c>
      <c r="C50" s="39">
        <v>5782</v>
      </c>
      <c r="D50" s="40">
        <v>5900</v>
      </c>
      <c r="E50" s="65">
        <v>5900</v>
      </c>
      <c r="F50" s="74">
        <v>5900</v>
      </c>
      <c r="G50" s="66">
        <v>6500</v>
      </c>
      <c r="H50" s="66">
        <v>6500</v>
      </c>
      <c r="I50" s="67">
        <v>6500</v>
      </c>
      <c r="J50" s="30">
        <v>7000</v>
      </c>
      <c r="K50" s="91">
        <v>4659</v>
      </c>
      <c r="L50" s="94">
        <f t="shared" si="12"/>
        <v>6212</v>
      </c>
      <c r="M50" s="30">
        <v>7000</v>
      </c>
      <c r="N50" s="31">
        <f t="shared" si="13"/>
        <v>0</v>
      </c>
    </row>
    <row r="51" spans="1:16" x14ac:dyDescent="0.25">
      <c r="A51" s="82">
        <v>810</v>
      </c>
      <c r="B51" s="85" t="s">
        <v>32</v>
      </c>
      <c r="C51" s="39">
        <v>1415</v>
      </c>
      <c r="D51" s="40">
        <v>1415</v>
      </c>
      <c r="E51" s="65">
        <v>1400</v>
      </c>
      <c r="F51" s="74">
        <v>1000</v>
      </c>
      <c r="G51" s="66">
        <v>1000</v>
      </c>
      <c r="H51" s="66">
        <v>1000</v>
      </c>
      <c r="I51" s="67">
        <v>1000</v>
      </c>
      <c r="J51" s="30">
        <v>1500</v>
      </c>
      <c r="K51" s="91">
        <v>1525</v>
      </c>
      <c r="L51" s="94">
        <f t="shared" si="12"/>
        <v>2033.3333333333335</v>
      </c>
      <c r="M51" s="30">
        <v>2000</v>
      </c>
      <c r="N51" s="31">
        <f t="shared" si="13"/>
        <v>0.33333333333333326</v>
      </c>
    </row>
    <row r="52" spans="1:16" x14ac:dyDescent="0.25">
      <c r="A52" s="82">
        <v>811</v>
      </c>
      <c r="B52" s="85" t="s">
        <v>33</v>
      </c>
      <c r="C52" s="39">
        <v>170</v>
      </c>
      <c r="D52" s="40">
        <v>800</v>
      </c>
      <c r="E52" s="65">
        <v>800</v>
      </c>
      <c r="F52" s="74">
        <v>500</v>
      </c>
      <c r="G52" s="66">
        <v>850</v>
      </c>
      <c r="H52" s="66">
        <v>850</v>
      </c>
      <c r="I52" s="67">
        <v>850</v>
      </c>
      <c r="J52" s="30">
        <v>850</v>
      </c>
      <c r="K52" s="91">
        <v>0</v>
      </c>
      <c r="L52" s="94">
        <v>280</v>
      </c>
      <c r="M52" s="30">
        <v>500</v>
      </c>
      <c r="N52" s="31">
        <f t="shared" si="13"/>
        <v>-0.41176470588235292</v>
      </c>
    </row>
    <row r="53" spans="1:16" x14ac:dyDescent="0.25">
      <c r="A53" s="82">
        <v>812</v>
      </c>
      <c r="B53" s="85" t="s">
        <v>34</v>
      </c>
      <c r="C53" s="39">
        <v>1545</v>
      </c>
      <c r="D53" s="40">
        <v>1600</v>
      </c>
      <c r="E53" s="65">
        <v>1600</v>
      </c>
      <c r="F53" s="74">
        <v>1000</v>
      </c>
      <c r="G53" s="66">
        <v>1000</v>
      </c>
      <c r="H53" s="66">
        <v>2000</v>
      </c>
      <c r="I53" s="67">
        <v>2000</v>
      </c>
      <c r="J53" s="30">
        <v>4000</v>
      </c>
      <c r="K53" s="91">
        <v>5478</v>
      </c>
      <c r="L53" s="94">
        <f t="shared" si="12"/>
        <v>7304</v>
      </c>
      <c r="M53" s="30">
        <v>7000</v>
      </c>
      <c r="N53" s="31">
        <f t="shared" si="13"/>
        <v>0.75</v>
      </c>
    </row>
    <row r="54" spans="1:16" x14ac:dyDescent="0.25">
      <c r="A54" s="82">
        <v>813</v>
      </c>
      <c r="B54" s="85" t="s">
        <v>35</v>
      </c>
      <c r="C54" s="39">
        <v>5613</v>
      </c>
      <c r="D54" s="40">
        <v>5800</v>
      </c>
      <c r="E54" s="65">
        <v>5800</v>
      </c>
      <c r="F54" s="74">
        <v>5800</v>
      </c>
      <c r="G54" s="66">
        <v>5800</v>
      </c>
      <c r="H54" s="66">
        <v>6000</v>
      </c>
      <c r="I54" s="67">
        <v>9000</v>
      </c>
      <c r="J54" s="30">
        <v>7000</v>
      </c>
      <c r="K54" s="91">
        <v>7009</v>
      </c>
      <c r="L54" s="94">
        <v>7009</v>
      </c>
      <c r="M54" s="30">
        <v>7000</v>
      </c>
      <c r="N54" s="31">
        <f t="shared" si="13"/>
        <v>0</v>
      </c>
    </row>
    <row r="55" spans="1:16" x14ac:dyDescent="0.25">
      <c r="A55" s="82">
        <v>814</v>
      </c>
      <c r="B55" s="85" t="s">
        <v>36</v>
      </c>
      <c r="C55" s="39">
        <v>2575</v>
      </c>
      <c r="D55" s="40">
        <v>2900</v>
      </c>
      <c r="E55" s="65">
        <v>818</v>
      </c>
      <c r="F55" s="74">
        <v>1000</v>
      </c>
      <c r="G55" s="66">
        <v>1200</v>
      </c>
      <c r="H55" s="66">
        <v>1000</v>
      </c>
      <c r="I55" s="67">
        <v>1000</v>
      </c>
      <c r="J55" s="30">
        <v>2000</v>
      </c>
      <c r="K55" s="91">
        <v>11307</v>
      </c>
      <c r="L55" s="94">
        <f t="shared" si="12"/>
        <v>15076</v>
      </c>
      <c r="M55" s="30">
        <v>4000</v>
      </c>
      <c r="N55" s="31">
        <f t="shared" si="13"/>
        <v>1</v>
      </c>
      <c r="O55" s="26" t="s">
        <v>93</v>
      </c>
      <c r="P55" t="s">
        <v>117</v>
      </c>
    </row>
    <row r="56" spans="1:16" x14ac:dyDescent="0.25">
      <c r="A56" s="82">
        <v>820</v>
      </c>
      <c r="B56" s="85" t="s">
        <v>37</v>
      </c>
      <c r="C56" s="39">
        <v>622</v>
      </c>
      <c r="D56" s="40">
        <v>625</v>
      </c>
      <c r="E56" s="65">
        <v>100</v>
      </c>
      <c r="F56" s="74">
        <v>600</v>
      </c>
      <c r="G56" s="66">
        <v>600</v>
      </c>
      <c r="H56" s="66">
        <v>600</v>
      </c>
      <c r="I56" s="67">
        <v>600</v>
      </c>
      <c r="J56" s="30">
        <v>600</v>
      </c>
      <c r="K56" s="91">
        <v>1101</v>
      </c>
      <c r="L56" s="94">
        <v>600</v>
      </c>
      <c r="M56" s="30">
        <f t="shared" ref="M56:M57" si="14">+L56</f>
        <v>600</v>
      </c>
      <c r="N56" s="31">
        <f t="shared" si="13"/>
        <v>0</v>
      </c>
    </row>
    <row r="57" spans="1:16" x14ac:dyDescent="0.25">
      <c r="A57" s="82">
        <v>825</v>
      </c>
      <c r="B57" s="85" t="s">
        <v>38</v>
      </c>
      <c r="C57" s="39">
        <v>797</v>
      </c>
      <c r="D57" s="40">
        <v>800</v>
      </c>
      <c r="E57" s="65">
        <v>100</v>
      </c>
      <c r="F57" s="74">
        <v>750</v>
      </c>
      <c r="G57" s="66">
        <v>750</v>
      </c>
      <c r="H57" s="66">
        <v>750</v>
      </c>
      <c r="I57" s="67">
        <v>750</v>
      </c>
      <c r="J57" s="30">
        <v>750</v>
      </c>
      <c r="K57" s="91">
        <v>775</v>
      </c>
      <c r="L57" s="94">
        <v>775</v>
      </c>
      <c r="M57" s="30">
        <f t="shared" si="14"/>
        <v>775</v>
      </c>
      <c r="N57" s="31">
        <f t="shared" si="13"/>
        <v>3.3333333333333437E-2</v>
      </c>
      <c r="O57" s="26" t="s">
        <v>93</v>
      </c>
    </row>
    <row r="58" spans="1:16" x14ac:dyDescent="0.25">
      <c r="A58" s="82">
        <v>835</v>
      </c>
      <c r="B58" s="85" t="s">
        <v>39</v>
      </c>
      <c r="C58" s="39">
        <v>178843</v>
      </c>
      <c r="D58" s="40">
        <v>178850</v>
      </c>
      <c r="E58" s="65">
        <v>181000</v>
      </c>
      <c r="F58" s="74">
        <v>180000</v>
      </c>
      <c r="G58" s="66">
        <v>195000</v>
      </c>
      <c r="H58" s="66">
        <v>252000</v>
      </c>
      <c r="I58" s="67">
        <v>302400</v>
      </c>
      <c r="J58" s="30">
        <v>347760</v>
      </c>
      <c r="K58" s="91">
        <v>381584</v>
      </c>
      <c r="L58" s="94">
        <f t="shared" ref="L58" si="15">+K58/9*12</f>
        <v>508778.66666666663</v>
      </c>
      <c r="M58" s="30">
        <v>615237</v>
      </c>
      <c r="N58" s="31">
        <f t="shared" si="13"/>
        <v>0.76914251207729478</v>
      </c>
      <c r="O58" s="26" t="s">
        <v>93</v>
      </c>
      <c r="P58" t="s">
        <v>117</v>
      </c>
    </row>
    <row r="59" spans="1:16" x14ac:dyDescent="0.25">
      <c r="B59" s="86" t="s">
        <v>21</v>
      </c>
      <c r="C59" s="41">
        <f>SUM(C48:C58)</f>
        <v>331595</v>
      </c>
      <c r="D59" s="42">
        <f t="shared" ref="D59:M59" si="16">+SUBTOTAL(9,D48:D58)</f>
        <v>347990</v>
      </c>
      <c r="E59" s="68">
        <f t="shared" si="16"/>
        <v>354438</v>
      </c>
      <c r="F59" s="68">
        <f t="shared" si="16"/>
        <v>356550</v>
      </c>
      <c r="G59" s="63">
        <f t="shared" si="16"/>
        <v>384200</v>
      </c>
      <c r="H59" s="63">
        <f t="shared" si="16"/>
        <v>445170</v>
      </c>
      <c r="I59" s="71">
        <f t="shared" si="16"/>
        <v>507100</v>
      </c>
      <c r="J59" s="98">
        <f t="shared" si="16"/>
        <v>563460</v>
      </c>
      <c r="K59" s="98">
        <f t="shared" si="16"/>
        <v>568542</v>
      </c>
      <c r="L59" s="98">
        <f t="shared" si="16"/>
        <v>754873.33333333326</v>
      </c>
      <c r="M59" s="98">
        <f t="shared" si="16"/>
        <v>883512</v>
      </c>
      <c r="N59" s="31">
        <f>+M59/J59-1</f>
        <v>0.56801192631242681</v>
      </c>
    </row>
    <row r="60" spans="1:16" x14ac:dyDescent="0.25">
      <c r="B60" s="87"/>
      <c r="C60" s="38"/>
      <c r="D60" s="43"/>
      <c r="E60" s="72"/>
      <c r="F60" s="75"/>
      <c r="G60" s="66"/>
      <c r="H60" s="66"/>
      <c r="I60" s="67"/>
      <c r="J60" s="30"/>
      <c r="K60" s="99"/>
      <c r="L60" s="100"/>
      <c r="M60" s="30"/>
      <c r="N60" s="32"/>
    </row>
    <row r="61" spans="1:16" x14ac:dyDescent="0.25">
      <c r="B61" s="87"/>
      <c r="C61" s="46"/>
      <c r="D61" s="47"/>
      <c r="E61" s="72"/>
      <c r="F61" s="75"/>
      <c r="G61" s="66"/>
      <c r="H61" s="66"/>
      <c r="I61" s="67"/>
      <c r="J61" s="30"/>
      <c r="K61" s="99"/>
      <c r="L61" s="100"/>
      <c r="M61" s="30"/>
      <c r="N61" s="32"/>
    </row>
    <row r="62" spans="1:16" x14ac:dyDescent="0.25">
      <c r="B62" s="86" t="s">
        <v>49</v>
      </c>
      <c r="C62" s="48">
        <f>SUM(C59+C45+C32+C20)</f>
        <v>641774</v>
      </c>
      <c r="D62" s="49">
        <f>SUM(D59+D45+D32+D20)</f>
        <v>668515</v>
      </c>
      <c r="E62" s="63">
        <f t="shared" ref="E62:J62" si="17">SUBTOTAL(9,E15:E61)</f>
        <v>689926</v>
      </c>
      <c r="F62" s="63">
        <f t="shared" si="17"/>
        <v>673750</v>
      </c>
      <c r="G62" s="63">
        <f t="shared" si="17"/>
        <v>712900</v>
      </c>
      <c r="H62" s="63">
        <f t="shared" si="17"/>
        <v>770370</v>
      </c>
      <c r="I62" s="71">
        <f t="shared" si="17"/>
        <v>838600</v>
      </c>
      <c r="J62" s="98">
        <f t="shared" si="17"/>
        <v>886460</v>
      </c>
      <c r="K62" s="101"/>
      <c r="L62" s="98">
        <f>SUBTOTAL(9,L15:L61)</f>
        <v>1539434</v>
      </c>
      <c r="M62" s="98">
        <f>SUBTOTAL(9,M15:M61)</f>
        <v>1244860.3333333335</v>
      </c>
      <c r="N62" s="31">
        <f>+M62/J62-1</f>
        <v>0.40430513879174867</v>
      </c>
    </row>
    <row r="63" spans="1:16" x14ac:dyDescent="0.25">
      <c r="B63" s="87"/>
      <c r="C63" s="38"/>
      <c r="D63" s="43"/>
      <c r="E63" s="72"/>
      <c r="F63" s="75"/>
      <c r="G63" s="66"/>
      <c r="H63" s="66"/>
      <c r="I63" s="67"/>
      <c r="J63" s="30"/>
      <c r="K63" s="99"/>
      <c r="L63" s="100"/>
      <c r="M63" s="30"/>
      <c r="N63" s="32"/>
    </row>
    <row r="64" spans="1:16" x14ac:dyDescent="0.25">
      <c r="A64" s="82">
        <v>905</v>
      </c>
      <c r="B64" s="86" t="s">
        <v>41</v>
      </c>
      <c r="C64" s="39">
        <v>229472</v>
      </c>
      <c r="D64" s="40">
        <v>235587</v>
      </c>
      <c r="E64" s="65">
        <v>244506</v>
      </c>
      <c r="F64" s="74">
        <v>245000</v>
      </c>
      <c r="G64" s="66">
        <f>257800+11000+2300+2500</f>
        <v>273600</v>
      </c>
      <c r="H64" s="66">
        <v>309000</v>
      </c>
      <c r="I64" s="66">
        <f>+I4</f>
        <v>317478</v>
      </c>
      <c r="J64" s="91">
        <v>327002</v>
      </c>
      <c r="K64" s="91"/>
      <c r="L64" s="94">
        <f>+L4</f>
        <v>327002</v>
      </c>
      <c r="M64" s="91">
        <v>640521</v>
      </c>
      <c r="N64" s="31">
        <f>+M64/J64-1</f>
        <v>0.95876783628234685</v>
      </c>
      <c r="O64" s="26" t="s">
        <v>93</v>
      </c>
      <c r="P64" t="s">
        <v>117</v>
      </c>
    </row>
    <row r="65" spans="2:18" x14ac:dyDescent="0.25">
      <c r="B65" s="85"/>
      <c r="C65" s="38"/>
      <c r="D65" s="43"/>
      <c r="E65" s="72"/>
      <c r="F65" s="75"/>
      <c r="G65" s="66"/>
      <c r="H65" s="66"/>
      <c r="I65" s="67"/>
      <c r="J65" s="30"/>
      <c r="K65" s="99"/>
      <c r="L65" s="100"/>
      <c r="M65" s="30"/>
      <c r="N65" s="32"/>
    </row>
    <row r="66" spans="2:18" x14ac:dyDescent="0.25">
      <c r="B66" s="86" t="s">
        <v>50</v>
      </c>
      <c r="C66" s="39">
        <f t="shared" ref="C66:F66" si="18">SUM(C62:C64)</f>
        <v>871246</v>
      </c>
      <c r="D66" s="40">
        <f t="shared" si="18"/>
        <v>904102</v>
      </c>
      <c r="E66" s="63">
        <f t="shared" si="18"/>
        <v>934432</v>
      </c>
      <c r="F66" s="63">
        <f t="shared" si="18"/>
        <v>918750</v>
      </c>
      <c r="G66" s="63">
        <f>SUM(G62:G64)</f>
        <v>986500</v>
      </c>
      <c r="H66" s="63">
        <f>SUM(H62:H64)</f>
        <v>1079370</v>
      </c>
      <c r="I66" s="71">
        <f t="shared" ref="I66:J66" si="19">SUM(I62:I64)</f>
        <v>1156078</v>
      </c>
      <c r="J66" s="98">
        <f t="shared" si="19"/>
        <v>1213462</v>
      </c>
      <c r="K66" s="101"/>
      <c r="L66" s="98">
        <f t="shared" ref="L66:M66" si="20">SUM(L62:L64)</f>
        <v>1866436</v>
      </c>
      <c r="M66" s="98">
        <f t="shared" si="20"/>
        <v>1885381.3333333335</v>
      </c>
      <c r="N66" s="31">
        <f>+M66/I66-1</f>
        <v>0.63084267093858148</v>
      </c>
      <c r="Q66" s="20" t="s">
        <v>130</v>
      </c>
    </row>
    <row r="67" spans="2:18" x14ac:dyDescent="0.25">
      <c r="B67" s="87"/>
      <c r="C67" s="38"/>
      <c r="D67" s="38"/>
      <c r="E67" s="76"/>
      <c r="F67" s="77"/>
      <c r="G67" s="78"/>
      <c r="H67" s="78"/>
      <c r="I67" s="67"/>
      <c r="J67" s="30"/>
      <c r="K67" s="102"/>
      <c r="L67" s="102"/>
      <c r="M67" s="30"/>
      <c r="N67" s="32"/>
      <c r="P67" t="s">
        <v>128</v>
      </c>
      <c r="Q67" s="20" t="s">
        <v>129</v>
      </c>
      <c r="R67" s="20"/>
    </row>
    <row r="68" spans="2:18" x14ac:dyDescent="0.25">
      <c r="B68" s="85" t="s">
        <v>53</v>
      </c>
      <c r="C68" s="39">
        <v>7286</v>
      </c>
      <c r="D68" s="45">
        <v>6751</v>
      </c>
      <c r="E68" s="79">
        <v>7021</v>
      </c>
      <c r="F68" s="80">
        <f>+F69*4</f>
        <v>6936</v>
      </c>
      <c r="G68" s="66">
        <v>7428</v>
      </c>
      <c r="H68" s="66">
        <v>8140</v>
      </c>
      <c r="I68" s="67">
        <v>8716</v>
      </c>
      <c r="J68" s="30">
        <v>9152</v>
      </c>
      <c r="K68" s="103"/>
      <c r="L68" s="93"/>
      <c r="M68" s="30">
        <f>+M69*4</f>
        <v>14276</v>
      </c>
      <c r="N68" s="31"/>
      <c r="P68" s="109">
        <f>SUM(M68,-J68)</f>
        <v>5124</v>
      </c>
      <c r="Q68" s="110">
        <v>4435</v>
      </c>
      <c r="R68" s="109">
        <f>SUM(P68,-Q68)</f>
        <v>689</v>
      </c>
    </row>
    <row r="69" spans="2:18" x14ac:dyDescent="0.25">
      <c r="B69" s="85" t="s">
        <v>54</v>
      </c>
      <c r="C69" s="39">
        <v>1822</v>
      </c>
      <c r="D69" s="45">
        <f>+D68/4</f>
        <v>1687.75</v>
      </c>
      <c r="E69" s="79">
        <v>1755</v>
      </c>
      <c r="F69" s="80">
        <v>1734</v>
      </c>
      <c r="G69" s="66">
        <v>1857</v>
      </c>
      <c r="H69" s="66">
        <v>2035</v>
      </c>
      <c r="I69" s="67">
        <v>2179</v>
      </c>
      <c r="J69" s="30">
        <v>2288</v>
      </c>
      <c r="K69" s="103"/>
      <c r="L69" s="93"/>
      <c r="M69" s="30">
        <f>+'Fee Calc'!B6</f>
        <v>3569</v>
      </c>
      <c r="N69" s="31">
        <f>+M69/I69-1</f>
        <v>0.6379072969251951</v>
      </c>
      <c r="Q69" s="110"/>
    </row>
    <row r="70" spans="2:18" x14ac:dyDescent="0.25">
      <c r="B70" s="88"/>
      <c r="C70" s="39"/>
      <c r="D70" s="45"/>
      <c r="E70" s="79"/>
      <c r="F70" s="80"/>
      <c r="G70" s="66"/>
      <c r="H70" s="66"/>
      <c r="I70" s="67"/>
      <c r="J70" s="30"/>
      <c r="K70" s="103"/>
      <c r="L70" s="93"/>
      <c r="M70" s="30"/>
      <c r="N70" s="32"/>
      <c r="Q70" s="110"/>
    </row>
    <row r="71" spans="2:18" x14ac:dyDescent="0.25">
      <c r="B71" s="85" t="s">
        <v>55</v>
      </c>
      <c r="C71" s="39">
        <v>7468</v>
      </c>
      <c r="D71" s="45">
        <v>6939</v>
      </c>
      <c r="E71" s="79">
        <v>7213</v>
      </c>
      <c r="F71" s="80">
        <f>+F72*4</f>
        <v>7056</v>
      </c>
      <c r="G71" s="66">
        <v>7556</v>
      </c>
      <c r="H71" s="66">
        <v>8264</v>
      </c>
      <c r="I71" s="67">
        <v>8852</v>
      </c>
      <c r="J71" s="30">
        <v>9292</v>
      </c>
      <c r="K71" s="103"/>
      <c r="L71" s="93"/>
      <c r="M71" s="30">
        <f>+M72*4</f>
        <v>14420</v>
      </c>
      <c r="N71" s="31"/>
      <c r="P71" s="109">
        <f>SUM(M71,-J71)</f>
        <v>5128</v>
      </c>
      <c r="Q71" s="110">
        <v>4435</v>
      </c>
      <c r="R71" s="109">
        <f>SUM(P71,-Q71)</f>
        <v>693</v>
      </c>
    </row>
    <row r="72" spans="2:18" x14ac:dyDescent="0.25">
      <c r="B72" s="85" t="s">
        <v>80</v>
      </c>
      <c r="C72" s="39">
        <v>1867</v>
      </c>
      <c r="D72" s="45">
        <f>+D71/4</f>
        <v>1734.75</v>
      </c>
      <c r="E72" s="79">
        <v>1803</v>
      </c>
      <c r="F72" s="80">
        <v>1764</v>
      </c>
      <c r="G72" s="66">
        <v>1889</v>
      </c>
      <c r="H72" s="81">
        <v>2066</v>
      </c>
      <c r="I72" s="67">
        <v>2213</v>
      </c>
      <c r="J72" s="30">
        <v>2323</v>
      </c>
      <c r="K72" s="103"/>
      <c r="L72" s="93"/>
      <c r="M72" s="30">
        <f>+'Fee Calc'!B7</f>
        <v>3605</v>
      </c>
      <c r="N72" s="31">
        <f>+M72/I72-1</f>
        <v>0.62901039313149565</v>
      </c>
    </row>
    <row r="73" spans="2:18" x14ac:dyDescent="0.25">
      <c r="B73"/>
      <c r="J73"/>
      <c r="K73"/>
      <c r="L73"/>
      <c r="M73"/>
      <c r="N73"/>
    </row>
    <row r="74" spans="2:18" x14ac:dyDescent="0.25">
      <c r="B74"/>
      <c r="J74"/>
      <c r="K74"/>
      <c r="L74"/>
      <c r="M74"/>
      <c r="N74"/>
    </row>
    <row r="75" spans="2:18" x14ac:dyDescent="0.25">
      <c r="B75"/>
      <c r="J75"/>
      <c r="K75"/>
      <c r="L75"/>
      <c r="M75"/>
      <c r="N75"/>
    </row>
    <row r="76" spans="2:18" x14ac:dyDescent="0.25">
      <c r="B76"/>
      <c r="J76"/>
      <c r="K76"/>
      <c r="L76"/>
      <c r="M76"/>
      <c r="N76"/>
    </row>
    <row r="77" spans="2:18" x14ac:dyDescent="0.25">
      <c r="B77"/>
      <c r="J77"/>
      <c r="K77"/>
      <c r="L77"/>
      <c r="M77"/>
      <c r="N77"/>
    </row>
    <row r="78" spans="2:18" x14ac:dyDescent="0.25">
      <c r="B78"/>
      <c r="J78"/>
      <c r="K78"/>
      <c r="L78"/>
      <c r="M78"/>
      <c r="N78"/>
    </row>
    <row r="79" spans="2:18" x14ac:dyDescent="0.25">
      <c r="B79"/>
      <c r="J79"/>
      <c r="K79"/>
      <c r="L79"/>
      <c r="M79"/>
      <c r="N79"/>
    </row>
    <row r="80" spans="2:18" x14ac:dyDescent="0.25">
      <c r="B80"/>
      <c r="J80"/>
      <c r="K80"/>
      <c r="L80"/>
      <c r="M80"/>
      <c r="N80"/>
    </row>
    <row r="81" spans="2:14" x14ac:dyDescent="0.25">
      <c r="B81"/>
      <c r="J81"/>
      <c r="K81"/>
      <c r="L81"/>
      <c r="M81"/>
      <c r="N81"/>
    </row>
    <row r="82" spans="2:14" x14ac:dyDescent="0.25">
      <c r="B82"/>
      <c r="J82"/>
      <c r="K82"/>
      <c r="L82"/>
      <c r="M82"/>
      <c r="N82"/>
    </row>
    <row r="83" spans="2:14" x14ac:dyDescent="0.25">
      <c r="B83"/>
      <c r="J83"/>
      <c r="K83"/>
      <c r="L83"/>
      <c r="M83"/>
      <c r="N83"/>
    </row>
    <row r="84" spans="2:14" x14ac:dyDescent="0.25">
      <c r="B84"/>
      <c r="J84"/>
      <c r="K84"/>
      <c r="L84"/>
      <c r="M84"/>
      <c r="N84"/>
    </row>
    <row r="85" spans="2:14" x14ac:dyDescent="0.25">
      <c r="B85"/>
      <c r="J85"/>
      <c r="K85"/>
      <c r="L85"/>
      <c r="M85"/>
      <c r="N85"/>
    </row>
    <row r="86" spans="2:14" x14ac:dyDescent="0.25">
      <c r="B86"/>
      <c r="J86"/>
      <c r="K86"/>
      <c r="L86"/>
      <c r="M86"/>
      <c r="N86"/>
    </row>
    <row r="87" spans="2:14" x14ac:dyDescent="0.25">
      <c r="B87"/>
      <c r="J87"/>
      <c r="K87"/>
      <c r="L87"/>
      <c r="M87"/>
      <c r="N87"/>
    </row>
    <row r="88" spans="2:14" x14ac:dyDescent="0.25">
      <c r="B88"/>
      <c r="J88"/>
      <c r="K88"/>
      <c r="L88"/>
      <c r="M88"/>
      <c r="N88"/>
    </row>
    <row r="89" spans="2:14" x14ac:dyDescent="0.25">
      <c r="B89"/>
      <c r="J89"/>
      <c r="K89"/>
      <c r="L89"/>
      <c r="M89"/>
      <c r="N89"/>
    </row>
    <row r="90" spans="2:14" x14ac:dyDescent="0.25">
      <c r="B90"/>
      <c r="J90"/>
      <c r="K90"/>
      <c r="L90"/>
      <c r="M90"/>
      <c r="N90"/>
    </row>
    <row r="91" spans="2:14" x14ac:dyDescent="0.25">
      <c r="B91"/>
      <c r="J91"/>
      <c r="K91"/>
      <c r="L91"/>
      <c r="M91"/>
      <c r="N91"/>
    </row>
    <row r="92" spans="2:14" x14ac:dyDescent="0.25">
      <c r="B92"/>
      <c r="J92"/>
      <c r="K92"/>
      <c r="L92"/>
      <c r="M92"/>
      <c r="N92"/>
    </row>
    <row r="93" spans="2:14" x14ac:dyDescent="0.25">
      <c r="B93"/>
      <c r="J93"/>
      <c r="K93"/>
      <c r="L93"/>
      <c r="M93"/>
      <c r="N93"/>
    </row>
    <row r="94" spans="2:14" x14ac:dyDescent="0.25">
      <c r="B94"/>
      <c r="J94"/>
      <c r="K94"/>
      <c r="L94"/>
      <c r="M94"/>
      <c r="N94"/>
    </row>
    <row r="95" spans="2:14" x14ac:dyDescent="0.25">
      <c r="B95"/>
      <c r="J95"/>
      <c r="K95"/>
      <c r="L95"/>
      <c r="M95"/>
      <c r="N95"/>
    </row>
    <row r="96" spans="2:14" x14ac:dyDescent="0.25">
      <c r="B96"/>
      <c r="J96"/>
      <c r="K96"/>
      <c r="L96"/>
      <c r="M96"/>
      <c r="N96"/>
    </row>
    <row r="97" spans="2:14" x14ac:dyDescent="0.25">
      <c r="B97"/>
      <c r="J97"/>
      <c r="K97"/>
      <c r="L97"/>
      <c r="M97"/>
      <c r="N97"/>
    </row>
    <row r="98" spans="2:14" x14ac:dyDescent="0.25">
      <c r="B98"/>
      <c r="J98"/>
      <c r="K98"/>
      <c r="L98"/>
      <c r="M98"/>
      <c r="N98"/>
    </row>
    <row r="99" spans="2:14" x14ac:dyDescent="0.25">
      <c r="B99"/>
      <c r="J99"/>
      <c r="K99"/>
      <c r="L99"/>
      <c r="M99"/>
      <c r="N99"/>
    </row>
    <row r="100" spans="2:14" x14ac:dyDescent="0.25">
      <c r="B100"/>
      <c r="J100"/>
      <c r="K100"/>
      <c r="L100"/>
      <c r="M100"/>
      <c r="N100"/>
    </row>
    <row r="101" spans="2:14" x14ac:dyDescent="0.25">
      <c r="B101"/>
      <c r="J101"/>
      <c r="K101"/>
      <c r="L101"/>
      <c r="M101"/>
      <c r="N101"/>
    </row>
    <row r="102" spans="2:14" x14ac:dyDescent="0.25">
      <c r="B102"/>
      <c r="J102"/>
      <c r="K102"/>
      <c r="L102"/>
      <c r="M102"/>
      <c r="N102"/>
    </row>
    <row r="103" spans="2:14" x14ac:dyDescent="0.25">
      <c r="B103"/>
      <c r="J103"/>
      <c r="K103"/>
      <c r="L103"/>
      <c r="M103"/>
      <c r="N103"/>
    </row>
    <row r="104" spans="2:14" x14ac:dyDescent="0.25">
      <c r="B104"/>
      <c r="J104"/>
      <c r="K104"/>
      <c r="L104"/>
      <c r="M104"/>
      <c r="N104"/>
    </row>
    <row r="105" spans="2:14" x14ac:dyDescent="0.25">
      <c r="B105"/>
      <c r="J105"/>
      <c r="K105"/>
      <c r="L105"/>
      <c r="M105"/>
      <c r="N105"/>
    </row>
    <row r="106" spans="2:14" x14ac:dyDescent="0.25">
      <c r="B106"/>
      <c r="J106"/>
      <c r="K106"/>
      <c r="L106"/>
      <c r="M106"/>
      <c r="N106"/>
    </row>
    <row r="107" spans="2:14" x14ac:dyDescent="0.25">
      <c r="B107"/>
      <c r="J107"/>
      <c r="K107"/>
      <c r="L107"/>
      <c r="M107"/>
      <c r="N107"/>
    </row>
    <row r="108" spans="2:14" x14ac:dyDescent="0.25">
      <c r="B108"/>
      <c r="J108"/>
      <c r="K108"/>
      <c r="L108"/>
      <c r="M108"/>
      <c r="N108"/>
    </row>
    <row r="109" spans="2:14" x14ac:dyDescent="0.25">
      <c r="B109"/>
      <c r="J109"/>
      <c r="K109"/>
      <c r="L109"/>
      <c r="M109"/>
      <c r="N109"/>
    </row>
    <row r="110" spans="2:14" x14ac:dyDescent="0.25">
      <c r="B110"/>
      <c r="J110"/>
      <c r="K110"/>
      <c r="L110"/>
      <c r="M110"/>
      <c r="N110"/>
    </row>
    <row r="111" spans="2:14" x14ac:dyDescent="0.25">
      <c r="B111"/>
      <c r="J111"/>
      <c r="K111"/>
      <c r="L111"/>
      <c r="M111"/>
      <c r="N111"/>
    </row>
    <row r="112" spans="2:14" x14ac:dyDescent="0.25">
      <c r="B112"/>
      <c r="J112"/>
      <c r="K112"/>
      <c r="L112"/>
      <c r="M112"/>
      <c r="N112"/>
    </row>
    <row r="113" spans="2:14" x14ac:dyDescent="0.25">
      <c r="B113"/>
      <c r="J113"/>
      <c r="K113"/>
      <c r="L113"/>
      <c r="M113"/>
      <c r="N113"/>
    </row>
    <row r="114" spans="2:14" x14ac:dyDescent="0.25">
      <c r="B114"/>
      <c r="J114"/>
      <c r="K114"/>
      <c r="L114"/>
      <c r="M114"/>
      <c r="N114"/>
    </row>
    <row r="115" spans="2:14" x14ac:dyDescent="0.25">
      <c r="B115"/>
      <c r="J115"/>
      <c r="K115"/>
      <c r="L115"/>
      <c r="M115"/>
      <c r="N115"/>
    </row>
    <row r="116" spans="2:14" x14ac:dyDescent="0.25">
      <c r="B116"/>
      <c r="J116"/>
      <c r="K116"/>
      <c r="L116"/>
      <c r="M116"/>
      <c r="N116"/>
    </row>
    <row r="117" spans="2:14" x14ac:dyDescent="0.25">
      <c r="B117"/>
      <c r="J117"/>
      <c r="K117"/>
      <c r="L117"/>
      <c r="M117"/>
      <c r="N117"/>
    </row>
    <row r="118" spans="2:14" x14ac:dyDescent="0.25">
      <c r="B118"/>
      <c r="J118"/>
      <c r="K118"/>
      <c r="L118"/>
      <c r="M118"/>
      <c r="N118"/>
    </row>
    <row r="119" spans="2:14" x14ac:dyDescent="0.25">
      <c r="B119"/>
      <c r="J119"/>
      <c r="K119"/>
      <c r="L119"/>
      <c r="M119"/>
      <c r="N119"/>
    </row>
    <row r="120" spans="2:14" x14ac:dyDescent="0.25">
      <c r="B120"/>
      <c r="J120"/>
      <c r="K120"/>
      <c r="L120"/>
      <c r="M120"/>
      <c r="N120"/>
    </row>
    <row r="121" spans="2:14" x14ac:dyDescent="0.25">
      <c r="B121"/>
      <c r="J121"/>
      <c r="K121"/>
      <c r="L121"/>
      <c r="M121"/>
      <c r="N121"/>
    </row>
    <row r="122" spans="2:14" x14ac:dyDescent="0.25">
      <c r="B122"/>
      <c r="J122"/>
      <c r="K122"/>
      <c r="L122"/>
      <c r="M122"/>
      <c r="N122"/>
    </row>
    <row r="123" spans="2:14" x14ac:dyDescent="0.25">
      <c r="B123"/>
      <c r="J123"/>
      <c r="K123"/>
      <c r="L123"/>
      <c r="M123"/>
      <c r="N123"/>
    </row>
    <row r="124" spans="2:14" x14ac:dyDescent="0.25">
      <c r="B124"/>
      <c r="J124"/>
      <c r="K124"/>
      <c r="L124"/>
      <c r="M124"/>
      <c r="N124"/>
    </row>
    <row r="125" spans="2:14" x14ac:dyDescent="0.25">
      <c r="B125"/>
      <c r="J125"/>
      <c r="K125"/>
      <c r="L125"/>
      <c r="M125"/>
      <c r="N125"/>
    </row>
    <row r="126" spans="2:14" x14ac:dyDescent="0.25">
      <c r="B126"/>
      <c r="J126"/>
      <c r="K126"/>
      <c r="L126"/>
      <c r="M126"/>
      <c r="N126"/>
    </row>
    <row r="127" spans="2:14" x14ac:dyDescent="0.25">
      <c r="B127"/>
      <c r="J127"/>
      <c r="K127"/>
      <c r="L127"/>
      <c r="M127"/>
      <c r="N127"/>
    </row>
    <row r="128" spans="2:14" x14ac:dyDescent="0.25">
      <c r="B128"/>
      <c r="J128"/>
      <c r="K128"/>
      <c r="L128"/>
      <c r="M128"/>
      <c r="N128"/>
    </row>
    <row r="129" spans="2:14" x14ac:dyDescent="0.25">
      <c r="B129"/>
      <c r="J129"/>
      <c r="K129"/>
      <c r="L129"/>
      <c r="M129"/>
      <c r="N129"/>
    </row>
    <row r="130" spans="2:14" x14ac:dyDescent="0.25">
      <c r="B130"/>
      <c r="J130"/>
      <c r="K130"/>
      <c r="L130"/>
      <c r="M130"/>
      <c r="N130"/>
    </row>
    <row r="131" spans="2:14" x14ac:dyDescent="0.25">
      <c r="B131"/>
      <c r="J131"/>
      <c r="K131"/>
      <c r="L131"/>
      <c r="M131"/>
      <c r="N131"/>
    </row>
    <row r="132" spans="2:14" x14ac:dyDescent="0.25">
      <c r="B132"/>
      <c r="J132"/>
      <c r="K132"/>
      <c r="L132"/>
      <c r="M132"/>
      <c r="N132"/>
    </row>
    <row r="133" spans="2:14" x14ac:dyDescent="0.25">
      <c r="B133"/>
      <c r="J133"/>
      <c r="K133"/>
      <c r="L133"/>
      <c r="M133"/>
      <c r="N133"/>
    </row>
    <row r="134" spans="2:14" x14ac:dyDescent="0.25">
      <c r="B134"/>
      <c r="J134"/>
      <c r="K134"/>
      <c r="L134"/>
      <c r="M134"/>
      <c r="N134"/>
    </row>
    <row r="135" spans="2:14" x14ac:dyDescent="0.25">
      <c r="B135"/>
      <c r="J135"/>
      <c r="K135"/>
      <c r="L135"/>
      <c r="M135"/>
      <c r="N135"/>
    </row>
    <row r="136" spans="2:14" x14ac:dyDescent="0.25">
      <c r="B136"/>
      <c r="J136"/>
      <c r="K136"/>
      <c r="L136"/>
      <c r="M136"/>
      <c r="N136"/>
    </row>
    <row r="137" spans="2:14" x14ac:dyDescent="0.25">
      <c r="B137"/>
      <c r="J137"/>
      <c r="K137"/>
      <c r="L137"/>
      <c r="M137"/>
      <c r="N137"/>
    </row>
    <row r="138" spans="2:14" x14ac:dyDescent="0.25">
      <c r="B138"/>
      <c r="J138"/>
      <c r="K138"/>
      <c r="L138"/>
      <c r="M138"/>
      <c r="N138"/>
    </row>
    <row r="139" spans="2:14" x14ac:dyDescent="0.25">
      <c r="B139"/>
      <c r="J139"/>
      <c r="K139"/>
      <c r="L139"/>
      <c r="M139"/>
      <c r="N139"/>
    </row>
    <row r="140" spans="2:14" x14ac:dyDescent="0.25">
      <c r="B140"/>
      <c r="J140"/>
      <c r="K140"/>
      <c r="L140"/>
      <c r="M140"/>
      <c r="N140"/>
    </row>
    <row r="141" spans="2:14" x14ac:dyDescent="0.25">
      <c r="B141"/>
      <c r="J141"/>
      <c r="K141"/>
      <c r="L141"/>
      <c r="M141"/>
      <c r="N141"/>
    </row>
    <row r="142" spans="2:14" x14ac:dyDescent="0.25">
      <c r="B142"/>
      <c r="J142"/>
      <c r="K142"/>
      <c r="L142"/>
      <c r="M142"/>
      <c r="N142"/>
    </row>
    <row r="143" spans="2:14" x14ac:dyDescent="0.25">
      <c r="B143"/>
      <c r="J143"/>
      <c r="K143"/>
      <c r="L143"/>
      <c r="M143"/>
      <c r="N143"/>
    </row>
    <row r="144" spans="2:14" x14ac:dyDescent="0.25">
      <c r="B144"/>
      <c r="J144"/>
      <c r="K144"/>
      <c r="L144"/>
      <c r="M144"/>
      <c r="N144"/>
    </row>
    <row r="145" spans="2:14" x14ac:dyDescent="0.25">
      <c r="B145"/>
      <c r="J145"/>
      <c r="K145"/>
      <c r="L145"/>
      <c r="M145"/>
      <c r="N145"/>
    </row>
    <row r="146" spans="2:14" x14ac:dyDescent="0.25">
      <c r="B146"/>
      <c r="J146"/>
      <c r="K146"/>
      <c r="L146"/>
      <c r="M146"/>
    </row>
    <row r="147" spans="2:14" x14ac:dyDescent="0.25">
      <c r="B147"/>
      <c r="J147"/>
      <c r="K147"/>
      <c r="L147"/>
      <c r="M147"/>
    </row>
    <row r="148" spans="2:14" x14ac:dyDescent="0.25">
      <c r="B148"/>
      <c r="J148"/>
      <c r="K148"/>
      <c r="L148"/>
      <c r="M148"/>
    </row>
    <row r="149" spans="2:14" x14ac:dyDescent="0.25">
      <c r="B149"/>
      <c r="J149"/>
      <c r="K149"/>
      <c r="L149"/>
      <c r="M149"/>
    </row>
    <row r="150" spans="2:14" x14ac:dyDescent="0.25">
      <c r="B150"/>
      <c r="J150"/>
      <c r="K150"/>
      <c r="L150"/>
      <c r="M150"/>
    </row>
    <row r="151" spans="2:14" x14ac:dyDescent="0.25">
      <c r="B151"/>
      <c r="J151"/>
      <c r="K151"/>
      <c r="L151"/>
      <c r="M151"/>
    </row>
    <row r="152" spans="2:14" x14ac:dyDescent="0.25">
      <c r="B152"/>
      <c r="J152"/>
      <c r="K152"/>
      <c r="L152"/>
      <c r="M152"/>
    </row>
    <row r="153" spans="2:14" x14ac:dyDescent="0.25">
      <c r="B153"/>
      <c r="J153"/>
      <c r="K153"/>
      <c r="L153"/>
      <c r="M153"/>
    </row>
    <row r="154" spans="2:14" x14ac:dyDescent="0.25">
      <c r="B154"/>
      <c r="J154"/>
      <c r="K154"/>
      <c r="L154"/>
      <c r="M154"/>
    </row>
    <row r="155" spans="2:14" x14ac:dyDescent="0.25">
      <c r="B155"/>
      <c r="J155"/>
      <c r="K155"/>
      <c r="L155"/>
      <c r="M155"/>
    </row>
    <row r="156" spans="2:14" x14ac:dyDescent="0.25">
      <c r="B156"/>
      <c r="J156"/>
      <c r="K156"/>
      <c r="L156"/>
      <c r="M156"/>
    </row>
    <row r="157" spans="2:14" x14ac:dyDescent="0.25">
      <c r="B157"/>
      <c r="J157"/>
      <c r="K157"/>
      <c r="L157"/>
      <c r="M157"/>
    </row>
    <row r="158" spans="2:14" x14ac:dyDescent="0.25">
      <c r="B158"/>
      <c r="J158"/>
      <c r="K158"/>
      <c r="L158"/>
      <c r="M158"/>
    </row>
    <row r="159" spans="2:14" x14ac:dyDescent="0.25">
      <c r="B159"/>
      <c r="J159"/>
      <c r="K159"/>
      <c r="L159"/>
      <c r="M159"/>
    </row>
    <row r="160" spans="2:14" x14ac:dyDescent="0.25">
      <c r="B160"/>
      <c r="J160"/>
      <c r="K160"/>
      <c r="L160"/>
      <c r="M160"/>
    </row>
    <row r="161" spans="2:13" x14ac:dyDescent="0.25">
      <c r="B161"/>
      <c r="J161"/>
      <c r="K161"/>
      <c r="L161"/>
      <c r="M161"/>
    </row>
    <row r="162" spans="2:13" x14ac:dyDescent="0.25">
      <c r="B162"/>
      <c r="J162"/>
      <c r="K162"/>
      <c r="L162"/>
      <c r="M162"/>
    </row>
    <row r="163" spans="2:13" x14ac:dyDescent="0.25">
      <c r="B163"/>
      <c r="J163"/>
      <c r="K163"/>
      <c r="L163"/>
      <c r="M163"/>
    </row>
    <row r="164" spans="2:13" x14ac:dyDescent="0.25">
      <c r="B164"/>
      <c r="J164"/>
      <c r="K164"/>
      <c r="L164"/>
      <c r="M164"/>
    </row>
    <row r="165" spans="2:13" x14ac:dyDescent="0.25">
      <c r="B165"/>
      <c r="J165"/>
      <c r="K165"/>
      <c r="L165"/>
      <c r="M165"/>
    </row>
    <row r="166" spans="2:13" x14ac:dyDescent="0.25">
      <c r="B166"/>
      <c r="J166"/>
      <c r="K166"/>
      <c r="L166"/>
      <c r="M166"/>
    </row>
    <row r="167" spans="2:13" x14ac:dyDescent="0.25">
      <c r="B167"/>
      <c r="J167"/>
      <c r="K167"/>
      <c r="L167"/>
      <c r="M167"/>
    </row>
    <row r="168" spans="2:13" x14ac:dyDescent="0.25">
      <c r="B168"/>
      <c r="J168"/>
      <c r="K168"/>
      <c r="L168"/>
      <c r="M168"/>
    </row>
    <row r="169" spans="2:13" x14ac:dyDescent="0.25">
      <c r="B169"/>
      <c r="J169"/>
      <c r="K169"/>
      <c r="L169"/>
      <c r="M169"/>
    </row>
    <row r="170" spans="2:13" x14ac:dyDescent="0.25">
      <c r="B170"/>
      <c r="J170"/>
      <c r="K170"/>
      <c r="L170"/>
      <c r="M170"/>
    </row>
    <row r="171" spans="2:13" x14ac:dyDescent="0.25">
      <c r="B171"/>
      <c r="J171"/>
      <c r="K171"/>
      <c r="L171"/>
      <c r="M171"/>
    </row>
    <row r="172" spans="2:13" x14ac:dyDescent="0.25">
      <c r="B172"/>
      <c r="J172"/>
      <c r="K172"/>
      <c r="L172"/>
      <c r="M172"/>
    </row>
    <row r="173" spans="2:13" x14ac:dyDescent="0.25">
      <c r="B173"/>
      <c r="J173"/>
      <c r="K173"/>
      <c r="L173"/>
      <c r="M173"/>
    </row>
    <row r="174" spans="2:13" x14ac:dyDescent="0.25">
      <c r="B174"/>
      <c r="J174"/>
      <c r="K174"/>
      <c r="L174"/>
      <c r="M174"/>
    </row>
    <row r="175" spans="2:13" x14ac:dyDescent="0.25">
      <c r="B175"/>
      <c r="J175"/>
      <c r="K175"/>
      <c r="L175"/>
      <c r="M175"/>
    </row>
    <row r="176" spans="2:13" x14ac:dyDescent="0.25">
      <c r="B176"/>
      <c r="J176"/>
      <c r="K176"/>
      <c r="L176"/>
      <c r="M176"/>
    </row>
    <row r="177" spans="2:13" x14ac:dyDescent="0.25">
      <c r="B177"/>
      <c r="J177"/>
      <c r="K177"/>
      <c r="L177"/>
      <c r="M177"/>
    </row>
    <row r="178" spans="2:13" x14ac:dyDescent="0.25">
      <c r="B178"/>
      <c r="J178"/>
      <c r="K178"/>
      <c r="L178"/>
      <c r="M178"/>
    </row>
    <row r="179" spans="2:13" x14ac:dyDescent="0.25">
      <c r="B179"/>
      <c r="J179"/>
      <c r="K179"/>
      <c r="L179"/>
      <c r="M179"/>
    </row>
    <row r="180" spans="2:13" x14ac:dyDescent="0.25">
      <c r="B180"/>
      <c r="J180"/>
      <c r="K180"/>
      <c r="L180"/>
      <c r="M180"/>
    </row>
    <row r="181" spans="2:13" x14ac:dyDescent="0.25">
      <c r="B181"/>
      <c r="J181"/>
      <c r="K181"/>
      <c r="L181"/>
      <c r="M181"/>
    </row>
    <row r="182" spans="2:13" x14ac:dyDescent="0.25">
      <c r="B182"/>
      <c r="J182"/>
      <c r="K182"/>
      <c r="L182"/>
      <c r="M182"/>
    </row>
    <row r="183" spans="2:13" x14ac:dyDescent="0.25">
      <c r="B183"/>
      <c r="J183"/>
      <c r="K183"/>
      <c r="L183"/>
      <c r="M183"/>
    </row>
    <row r="184" spans="2:13" x14ac:dyDescent="0.25">
      <c r="B184"/>
      <c r="J184"/>
      <c r="K184"/>
      <c r="L184"/>
      <c r="M184"/>
    </row>
    <row r="185" spans="2:13" x14ac:dyDescent="0.25">
      <c r="B185"/>
      <c r="J185"/>
      <c r="K185"/>
      <c r="L185"/>
      <c r="M185"/>
    </row>
    <row r="186" spans="2:13" x14ac:dyDescent="0.25">
      <c r="B186"/>
      <c r="J186"/>
      <c r="K186"/>
      <c r="L186"/>
      <c r="M186"/>
    </row>
    <row r="187" spans="2:13" x14ac:dyDescent="0.25">
      <c r="B187"/>
      <c r="J187"/>
      <c r="K187"/>
      <c r="L187"/>
      <c r="M187"/>
    </row>
    <row r="188" spans="2:13" x14ac:dyDescent="0.25">
      <c r="B188"/>
      <c r="J188"/>
      <c r="K188"/>
      <c r="L188"/>
      <c r="M188"/>
    </row>
    <row r="189" spans="2:13" x14ac:dyDescent="0.25">
      <c r="B189"/>
      <c r="J189"/>
      <c r="K189"/>
      <c r="L189"/>
      <c r="M189"/>
    </row>
    <row r="190" spans="2:13" x14ac:dyDescent="0.25">
      <c r="B190"/>
      <c r="J190"/>
      <c r="K190"/>
      <c r="L190"/>
      <c r="M190"/>
    </row>
    <row r="191" spans="2:13" x14ac:dyDescent="0.25">
      <c r="B191"/>
      <c r="J191"/>
      <c r="K191"/>
      <c r="L191"/>
      <c r="M191"/>
    </row>
    <row r="192" spans="2:13" x14ac:dyDescent="0.25">
      <c r="B192"/>
      <c r="J192"/>
      <c r="K192"/>
      <c r="L192"/>
      <c r="M192"/>
    </row>
    <row r="193" spans="2:13" x14ac:dyDescent="0.25">
      <c r="B193"/>
      <c r="J193"/>
      <c r="K193"/>
      <c r="L193"/>
      <c r="M193"/>
    </row>
    <row r="194" spans="2:13" x14ac:dyDescent="0.25">
      <c r="B194"/>
      <c r="J194"/>
      <c r="K194"/>
      <c r="L194"/>
      <c r="M194"/>
    </row>
    <row r="195" spans="2:13" x14ac:dyDescent="0.25">
      <c r="B195"/>
      <c r="J195"/>
      <c r="K195"/>
      <c r="L195"/>
      <c r="M195"/>
    </row>
    <row r="196" spans="2:13" x14ac:dyDescent="0.25">
      <c r="B196"/>
      <c r="J196"/>
      <c r="K196"/>
      <c r="L196"/>
      <c r="M196"/>
    </row>
    <row r="197" spans="2:13" x14ac:dyDescent="0.25">
      <c r="B197"/>
      <c r="J197"/>
      <c r="K197"/>
      <c r="L197"/>
      <c r="M197"/>
    </row>
    <row r="198" spans="2:13" x14ac:dyDescent="0.25">
      <c r="B198"/>
      <c r="J198"/>
      <c r="K198"/>
      <c r="L198"/>
      <c r="M198"/>
    </row>
    <row r="199" spans="2:13" x14ac:dyDescent="0.25">
      <c r="B199"/>
      <c r="J199"/>
      <c r="K199"/>
      <c r="L199"/>
      <c r="M199"/>
    </row>
    <row r="200" spans="2:13" x14ac:dyDescent="0.25">
      <c r="B200"/>
      <c r="J200"/>
      <c r="K200"/>
      <c r="L200"/>
      <c r="M200"/>
    </row>
    <row r="201" spans="2:13" x14ac:dyDescent="0.25">
      <c r="B201"/>
      <c r="J201"/>
      <c r="K201"/>
      <c r="L201"/>
      <c r="M201"/>
    </row>
    <row r="202" spans="2:13" x14ac:dyDescent="0.25">
      <c r="B202"/>
      <c r="J202"/>
      <c r="K202"/>
      <c r="L202"/>
      <c r="M202"/>
    </row>
    <row r="203" spans="2:13" x14ac:dyDescent="0.25">
      <c r="B203"/>
      <c r="J203"/>
      <c r="K203"/>
      <c r="L203"/>
      <c r="M203"/>
    </row>
    <row r="204" spans="2:13" x14ac:dyDescent="0.25">
      <c r="B204"/>
    </row>
    <row r="205" spans="2:13" x14ac:dyDescent="0.25">
      <c r="B205"/>
    </row>
    <row r="206" spans="2:13" x14ac:dyDescent="0.25">
      <c r="B206"/>
    </row>
    <row r="207" spans="2:13" x14ac:dyDescent="0.25">
      <c r="B207"/>
    </row>
    <row r="208" spans="2:13" x14ac:dyDescent="0.25">
      <c r="B208"/>
    </row>
    <row r="209" spans="2:2" x14ac:dyDescent="0.25">
      <c r="B209"/>
    </row>
    <row r="210" spans="2:2" x14ac:dyDescent="0.25">
      <c r="B210"/>
    </row>
    <row r="211" spans="2:2" x14ac:dyDescent="0.25">
      <c r="B211"/>
    </row>
    <row r="212" spans="2:2" x14ac:dyDescent="0.25">
      <c r="B212"/>
    </row>
    <row r="213" spans="2:2" x14ac:dyDescent="0.25">
      <c r="B213"/>
    </row>
    <row r="214" spans="2:2" x14ac:dyDescent="0.25">
      <c r="B214"/>
    </row>
    <row r="215" spans="2:2" x14ac:dyDescent="0.25">
      <c r="B215"/>
    </row>
    <row r="216" spans="2:2" x14ac:dyDescent="0.25">
      <c r="B216"/>
    </row>
    <row r="217" spans="2:2" x14ac:dyDescent="0.25">
      <c r="B217"/>
    </row>
    <row r="218" spans="2:2" x14ac:dyDescent="0.25">
      <c r="B218"/>
    </row>
    <row r="219" spans="2:2" x14ac:dyDescent="0.25">
      <c r="B219"/>
    </row>
    <row r="220" spans="2:2" x14ac:dyDescent="0.25">
      <c r="B220"/>
    </row>
    <row r="221" spans="2:2" x14ac:dyDescent="0.25">
      <c r="B221"/>
    </row>
    <row r="222" spans="2:2" x14ac:dyDescent="0.25">
      <c r="B222"/>
    </row>
    <row r="223" spans="2:2" x14ac:dyDescent="0.25">
      <c r="B223"/>
    </row>
    <row r="224" spans="2:2" x14ac:dyDescent="0.25">
      <c r="B224"/>
    </row>
    <row r="225" spans="2:2" x14ac:dyDescent="0.25">
      <c r="B225"/>
    </row>
    <row r="226" spans="2:2" x14ac:dyDescent="0.25">
      <c r="B226"/>
    </row>
    <row r="227" spans="2:2" x14ac:dyDescent="0.25">
      <c r="B227"/>
    </row>
    <row r="228" spans="2:2" x14ac:dyDescent="0.25">
      <c r="B228"/>
    </row>
    <row r="229" spans="2:2" x14ac:dyDescent="0.25">
      <c r="B229"/>
    </row>
    <row r="230" spans="2:2" x14ac:dyDescent="0.25">
      <c r="B230"/>
    </row>
    <row r="231" spans="2:2" x14ac:dyDescent="0.25">
      <c r="B231"/>
    </row>
    <row r="232" spans="2:2" x14ac:dyDescent="0.25">
      <c r="B232"/>
    </row>
    <row r="233" spans="2:2" x14ac:dyDescent="0.25">
      <c r="B233"/>
    </row>
    <row r="234" spans="2:2" x14ac:dyDescent="0.25">
      <c r="B234"/>
    </row>
    <row r="235" spans="2:2" x14ac:dyDescent="0.25">
      <c r="B235"/>
    </row>
    <row r="236" spans="2:2" x14ac:dyDescent="0.25">
      <c r="B236"/>
    </row>
    <row r="237" spans="2:2" x14ac:dyDescent="0.25">
      <c r="B237"/>
    </row>
    <row r="238" spans="2:2" x14ac:dyDescent="0.25">
      <c r="B238"/>
    </row>
    <row r="239" spans="2:2" x14ac:dyDescent="0.25">
      <c r="B239"/>
    </row>
    <row r="240" spans="2:2" x14ac:dyDescent="0.25">
      <c r="B240"/>
    </row>
    <row r="241" spans="2:2" x14ac:dyDescent="0.25">
      <c r="B241"/>
    </row>
    <row r="242" spans="2:2" x14ac:dyDescent="0.25">
      <c r="B242"/>
    </row>
    <row r="243" spans="2:2" x14ac:dyDescent="0.25">
      <c r="B243"/>
    </row>
    <row r="244" spans="2:2" x14ac:dyDescent="0.25">
      <c r="B244"/>
    </row>
    <row r="245" spans="2:2" x14ac:dyDescent="0.25">
      <c r="B245"/>
    </row>
    <row r="246" spans="2:2" x14ac:dyDescent="0.25">
      <c r="B246"/>
    </row>
    <row r="247" spans="2:2" x14ac:dyDescent="0.25">
      <c r="B247"/>
    </row>
    <row r="248" spans="2:2" x14ac:dyDescent="0.25">
      <c r="B248"/>
    </row>
    <row r="249" spans="2:2" x14ac:dyDescent="0.25">
      <c r="B249"/>
    </row>
    <row r="250" spans="2:2" x14ac:dyDescent="0.25">
      <c r="B250"/>
    </row>
    <row r="251" spans="2:2" x14ac:dyDescent="0.25">
      <c r="B251"/>
    </row>
    <row r="252" spans="2:2" x14ac:dyDescent="0.25">
      <c r="B252"/>
    </row>
    <row r="253" spans="2:2" x14ac:dyDescent="0.25">
      <c r="B253"/>
    </row>
    <row r="254" spans="2:2" x14ac:dyDescent="0.25">
      <c r="B254"/>
    </row>
    <row r="255" spans="2:2" x14ac:dyDescent="0.25">
      <c r="B255"/>
    </row>
    <row r="256" spans="2:2" x14ac:dyDescent="0.25">
      <c r="B256"/>
    </row>
    <row r="257" spans="2:2" x14ac:dyDescent="0.25">
      <c r="B257"/>
    </row>
    <row r="258" spans="2:2" x14ac:dyDescent="0.25">
      <c r="B258"/>
    </row>
    <row r="259" spans="2:2" x14ac:dyDescent="0.25">
      <c r="B259"/>
    </row>
    <row r="260" spans="2:2" x14ac:dyDescent="0.25">
      <c r="B260"/>
    </row>
    <row r="261" spans="2:2" x14ac:dyDescent="0.25">
      <c r="B261"/>
    </row>
    <row r="262" spans="2:2" x14ac:dyDescent="0.25">
      <c r="B262"/>
    </row>
    <row r="263" spans="2:2" x14ac:dyDescent="0.25">
      <c r="B263"/>
    </row>
    <row r="264" spans="2:2" x14ac:dyDescent="0.25">
      <c r="B264"/>
    </row>
    <row r="265" spans="2:2" x14ac:dyDescent="0.25">
      <c r="B265"/>
    </row>
    <row r="266" spans="2:2" x14ac:dyDescent="0.25">
      <c r="B266"/>
    </row>
    <row r="267" spans="2:2" x14ac:dyDescent="0.25">
      <c r="B267"/>
    </row>
    <row r="268" spans="2:2" x14ac:dyDescent="0.25">
      <c r="B268"/>
    </row>
    <row r="269" spans="2:2" x14ac:dyDescent="0.25">
      <c r="B269"/>
    </row>
    <row r="270" spans="2:2" x14ac:dyDescent="0.25">
      <c r="B270"/>
    </row>
    <row r="271" spans="2:2" x14ac:dyDescent="0.25">
      <c r="B271"/>
    </row>
    <row r="272" spans="2:2" x14ac:dyDescent="0.25">
      <c r="B272"/>
    </row>
    <row r="273" spans="2:2" x14ac:dyDescent="0.25">
      <c r="B273"/>
    </row>
    <row r="274" spans="2:2" x14ac:dyDescent="0.25">
      <c r="B274"/>
    </row>
    <row r="275" spans="2:2" x14ac:dyDescent="0.25">
      <c r="B275"/>
    </row>
    <row r="276" spans="2:2" x14ac:dyDescent="0.25">
      <c r="B276"/>
    </row>
    <row r="277" spans="2:2" x14ac:dyDescent="0.25">
      <c r="B277"/>
    </row>
    <row r="278" spans="2:2" x14ac:dyDescent="0.25">
      <c r="B278"/>
    </row>
    <row r="279" spans="2:2" x14ac:dyDescent="0.25">
      <c r="B279"/>
    </row>
    <row r="280" spans="2:2" x14ac:dyDescent="0.25">
      <c r="B280"/>
    </row>
    <row r="281" spans="2:2" x14ac:dyDescent="0.25">
      <c r="B281"/>
    </row>
    <row r="282" spans="2:2" x14ac:dyDescent="0.25">
      <c r="B282"/>
    </row>
    <row r="283" spans="2:2" x14ac:dyDescent="0.25">
      <c r="B283"/>
    </row>
    <row r="284" spans="2:2" x14ac:dyDescent="0.25">
      <c r="B284"/>
    </row>
    <row r="285" spans="2:2" x14ac:dyDescent="0.25">
      <c r="B285"/>
    </row>
    <row r="286" spans="2:2" x14ac:dyDescent="0.25">
      <c r="B286"/>
    </row>
    <row r="287" spans="2:2" x14ac:dyDescent="0.25">
      <c r="B287"/>
    </row>
    <row r="288" spans="2:2" x14ac:dyDescent="0.25">
      <c r="B288"/>
    </row>
    <row r="289" spans="2:2" x14ac:dyDescent="0.25">
      <c r="B289"/>
    </row>
    <row r="290" spans="2:2" x14ac:dyDescent="0.25">
      <c r="B290"/>
    </row>
    <row r="291" spans="2:2" x14ac:dyDescent="0.25">
      <c r="B291"/>
    </row>
    <row r="292" spans="2:2" x14ac:dyDescent="0.25">
      <c r="B292"/>
    </row>
    <row r="293" spans="2:2" x14ac:dyDescent="0.25">
      <c r="B293"/>
    </row>
    <row r="294" spans="2:2" x14ac:dyDescent="0.25">
      <c r="B294"/>
    </row>
    <row r="295" spans="2:2" x14ac:dyDescent="0.25">
      <c r="B295"/>
    </row>
    <row r="296" spans="2:2" x14ac:dyDescent="0.25">
      <c r="B296"/>
    </row>
    <row r="297" spans="2:2" x14ac:dyDescent="0.25">
      <c r="B297"/>
    </row>
    <row r="298" spans="2:2" x14ac:dyDescent="0.25">
      <c r="B298"/>
    </row>
    <row r="299" spans="2:2" x14ac:dyDescent="0.25">
      <c r="B299"/>
    </row>
    <row r="300" spans="2:2" x14ac:dyDescent="0.25">
      <c r="B300"/>
    </row>
    <row r="301" spans="2:2" x14ac:dyDescent="0.25">
      <c r="B301"/>
    </row>
    <row r="302" spans="2:2" x14ac:dyDescent="0.25">
      <c r="B302"/>
    </row>
    <row r="303" spans="2:2" x14ac:dyDescent="0.25">
      <c r="B303"/>
    </row>
    <row r="304" spans="2:2" x14ac:dyDescent="0.25">
      <c r="B304"/>
    </row>
    <row r="305" spans="2:2" x14ac:dyDescent="0.25">
      <c r="B305"/>
    </row>
    <row r="306" spans="2:2" x14ac:dyDescent="0.25">
      <c r="B306"/>
    </row>
    <row r="307" spans="2:2" x14ac:dyDescent="0.25">
      <c r="B307"/>
    </row>
    <row r="308" spans="2:2" x14ac:dyDescent="0.25">
      <c r="B308"/>
    </row>
    <row r="309" spans="2:2" x14ac:dyDescent="0.25">
      <c r="B309"/>
    </row>
    <row r="310" spans="2:2" x14ac:dyDescent="0.25">
      <c r="B310"/>
    </row>
    <row r="311" spans="2:2" x14ac:dyDescent="0.25">
      <c r="B311"/>
    </row>
    <row r="312" spans="2:2" x14ac:dyDescent="0.25">
      <c r="B312"/>
    </row>
    <row r="313" spans="2:2" x14ac:dyDescent="0.25">
      <c r="B313"/>
    </row>
    <row r="314" spans="2:2" x14ac:dyDescent="0.25">
      <c r="B314"/>
    </row>
    <row r="315" spans="2:2" x14ac:dyDescent="0.25">
      <c r="B315"/>
    </row>
    <row r="316" spans="2:2" x14ac:dyDescent="0.25">
      <c r="B316"/>
    </row>
    <row r="317" spans="2:2" x14ac:dyDescent="0.25">
      <c r="B317"/>
    </row>
    <row r="318" spans="2:2" x14ac:dyDescent="0.25">
      <c r="B318"/>
    </row>
    <row r="319" spans="2:2" x14ac:dyDescent="0.25">
      <c r="B319"/>
    </row>
    <row r="320" spans="2:2" x14ac:dyDescent="0.25">
      <c r="B320"/>
    </row>
    <row r="321" spans="2:2" x14ac:dyDescent="0.25">
      <c r="B321"/>
    </row>
    <row r="322" spans="2:2" x14ac:dyDescent="0.25">
      <c r="B322"/>
    </row>
    <row r="323" spans="2:2" x14ac:dyDescent="0.25">
      <c r="B323"/>
    </row>
    <row r="324" spans="2:2" x14ac:dyDescent="0.25">
      <c r="B324"/>
    </row>
    <row r="325" spans="2:2" x14ac:dyDescent="0.25">
      <c r="B325"/>
    </row>
    <row r="326" spans="2:2" x14ac:dyDescent="0.25">
      <c r="B326"/>
    </row>
    <row r="327" spans="2:2" x14ac:dyDescent="0.25">
      <c r="B327"/>
    </row>
    <row r="328" spans="2:2" x14ac:dyDescent="0.25">
      <c r="B328"/>
    </row>
    <row r="329" spans="2:2" x14ac:dyDescent="0.25">
      <c r="B329"/>
    </row>
    <row r="330" spans="2:2" x14ac:dyDescent="0.25">
      <c r="B330"/>
    </row>
    <row r="331" spans="2:2" x14ac:dyDescent="0.25">
      <c r="B331"/>
    </row>
    <row r="332" spans="2:2" x14ac:dyDescent="0.25">
      <c r="B332"/>
    </row>
    <row r="333" spans="2:2" x14ac:dyDescent="0.25">
      <c r="B333"/>
    </row>
    <row r="334" spans="2:2" x14ac:dyDescent="0.25">
      <c r="B334"/>
    </row>
    <row r="335" spans="2:2" x14ac:dyDescent="0.25">
      <c r="B335"/>
    </row>
    <row r="336" spans="2:2" x14ac:dyDescent="0.25">
      <c r="B336"/>
    </row>
    <row r="337" spans="2:2" x14ac:dyDescent="0.25">
      <c r="B337"/>
    </row>
    <row r="338" spans="2:2" x14ac:dyDescent="0.25">
      <c r="B338"/>
    </row>
    <row r="339" spans="2:2" x14ac:dyDescent="0.25">
      <c r="B339"/>
    </row>
    <row r="340" spans="2:2" x14ac:dyDescent="0.25">
      <c r="B340"/>
    </row>
    <row r="341" spans="2:2" x14ac:dyDescent="0.25">
      <c r="B341"/>
    </row>
    <row r="342" spans="2:2" x14ac:dyDescent="0.25">
      <c r="B342"/>
    </row>
    <row r="343" spans="2:2" x14ac:dyDescent="0.25">
      <c r="B343"/>
    </row>
    <row r="344" spans="2:2" x14ac:dyDescent="0.25">
      <c r="B344"/>
    </row>
    <row r="345" spans="2:2" x14ac:dyDescent="0.25">
      <c r="B345"/>
    </row>
    <row r="346" spans="2:2" x14ac:dyDescent="0.25">
      <c r="B346"/>
    </row>
    <row r="347" spans="2:2" x14ac:dyDescent="0.25">
      <c r="B347"/>
    </row>
    <row r="348" spans="2:2" x14ac:dyDescent="0.25">
      <c r="B348"/>
    </row>
    <row r="349" spans="2:2" x14ac:dyDescent="0.25">
      <c r="B349"/>
    </row>
    <row r="350" spans="2:2" x14ac:dyDescent="0.25">
      <c r="B350"/>
    </row>
    <row r="351" spans="2:2" x14ac:dyDescent="0.25">
      <c r="B351"/>
    </row>
    <row r="352" spans="2:2" x14ac:dyDescent="0.25">
      <c r="B352"/>
    </row>
    <row r="353" spans="2:2" x14ac:dyDescent="0.25">
      <c r="B353"/>
    </row>
    <row r="354" spans="2:2" x14ac:dyDescent="0.25">
      <c r="B354"/>
    </row>
    <row r="355" spans="2:2" x14ac:dyDescent="0.25">
      <c r="B355"/>
    </row>
    <row r="356" spans="2:2" x14ac:dyDescent="0.25">
      <c r="B356"/>
    </row>
    <row r="357" spans="2:2" x14ac:dyDescent="0.25">
      <c r="B357"/>
    </row>
    <row r="358" spans="2:2" x14ac:dyDescent="0.25">
      <c r="B358"/>
    </row>
    <row r="359" spans="2:2" x14ac:dyDescent="0.25">
      <c r="B359"/>
    </row>
    <row r="360" spans="2:2" x14ac:dyDescent="0.25">
      <c r="B360"/>
    </row>
    <row r="361" spans="2:2" x14ac:dyDescent="0.25">
      <c r="B361"/>
    </row>
    <row r="362" spans="2:2" x14ac:dyDescent="0.25">
      <c r="B362"/>
    </row>
    <row r="363" spans="2:2" x14ac:dyDescent="0.25">
      <c r="B363"/>
    </row>
    <row r="364" spans="2:2" x14ac:dyDescent="0.25">
      <c r="B364"/>
    </row>
    <row r="365" spans="2:2" x14ac:dyDescent="0.25">
      <c r="B365"/>
    </row>
    <row r="366" spans="2:2" x14ac:dyDescent="0.25">
      <c r="B366"/>
    </row>
    <row r="367" spans="2:2" x14ac:dyDescent="0.25">
      <c r="B367"/>
    </row>
    <row r="368" spans="2:2" x14ac:dyDescent="0.25">
      <c r="B368"/>
    </row>
    <row r="369" spans="2:2" x14ac:dyDescent="0.25">
      <c r="B369"/>
    </row>
    <row r="370" spans="2:2" x14ac:dyDescent="0.25">
      <c r="B370"/>
    </row>
    <row r="371" spans="2:2" x14ac:dyDescent="0.25">
      <c r="B371"/>
    </row>
    <row r="372" spans="2:2" x14ac:dyDescent="0.25">
      <c r="B372"/>
    </row>
    <row r="373" spans="2:2" x14ac:dyDescent="0.25">
      <c r="B373"/>
    </row>
    <row r="374" spans="2:2" x14ac:dyDescent="0.25">
      <c r="B374"/>
    </row>
    <row r="375" spans="2:2" x14ac:dyDescent="0.25">
      <c r="B375"/>
    </row>
    <row r="376" spans="2:2" x14ac:dyDescent="0.25">
      <c r="B376"/>
    </row>
    <row r="377" spans="2:2" x14ac:dyDescent="0.25">
      <c r="B377"/>
    </row>
    <row r="378" spans="2:2" x14ac:dyDescent="0.25">
      <c r="B378"/>
    </row>
    <row r="379" spans="2:2" x14ac:dyDescent="0.25">
      <c r="B379"/>
    </row>
    <row r="380" spans="2:2" x14ac:dyDescent="0.25">
      <c r="B380"/>
    </row>
    <row r="381" spans="2:2" x14ac:dyDescent="0.25">
      <c r="B381"/>
    </row>
    <row r="382" spans="2:2" x14ac:dyDescent="0.25">
      <c r="B382"/>
    </row>
    <row r="383" spans="2:2" x14ac:dyDescent="0.25">
      <c r="B383"/>
    </row>
    <row r="384" spans="2:2" x14ac:dyDescent="0.25">
      <c r="B384"/>
    </row>
    <row r="385" spans="2:2" x14ac:dyDescent="0.25">
      <c r="B385"/>
    </row>
    <row r="386" spans="2:2" x14ac:dyDescent="0.25">
      <c r="B386"/>
    </row>
    <row r="387" spans="2:2" x14ac:dyDescent="0.25">
      <c r="B387"/>
    </row>
    <row r="388" spans="2:2" x14ac:dyDescent="0.25">
      <c r="B388"/>
    </row>
    <row r="389" spans="2:2" x14ac:dyDescent="0.25">
      <c r="B389"/>
    </row>
    <row r="390" spans="2:2" x14ac:dyDescent="0.25">
      <c r="B390"/>
    </row>
    <row r="391" spans="2:2" x14ac:dyDescent="0.25">
      <c r="B391"/>
    </row>
    <row r="392" spans="2:2" x14ac:dyDescent="0.25">
      <c r="B392"/>
    </row>
    <row r="393" spans="2:2" x14ac:dyDescent="0.25">
      <c r="B393"/>
    </row>
    <row r="394" spans="2:2" x14ac:dyDescent="0.25">
      <c r="B394"/>
    </row>
    <row r="395" spans="2:2" x14ac:dyDescent="0.25">
      <c r="B395"/>
    </row>
    <row r="396" spans="2:2" x14ac:dyDescent="0.25">
      <c r="B396"/>
    </row>
    <row r="397" spans="2:2" x14ac:dyDescent="0.25">
      <c r="B397"/>
    </row>
    <row r="398" spans="2:2" x14ac:dyDescent="0.25">
      <c r="B398"/>
    </row>
    <row r="399" spans="2:2" x14ac:dyDescent="0.25">
      <c r="B399"/>
    </row>
    <row r="400" spans="2:2" x14ac:dyDescent="0.25">
      <c r="B400"/>
    </row>
    <row r="401" spans="2:2" x14ac:dyDescent="0.25">
      <c r="B401"/>
    </row>
    <row r="402" spans="2:2" x14ac:dyDescent="0.25">
      <c r="B402"/>
    </row>
    <row r="403" spans="2:2" x14ac:dyDescent="0.25">
      <c r="B403"/>
    </row>
    <row r="404" spans="2:2" x14ac:dyDescent="0.25">
      <c r="B404"/>
    </row>
    <row r="405" spans="2:2" x14ac:dyDescent="0.25">
      <c r="B405"/>
    </row>
    <row r="406" spans="2:2" x14ac:dyDescent="0.25">
      <c r="B406"/>
    </row>
    <row r="407" spans="2:2" x14ac:dyDescent="0.25">
      <c r="B407"/>
    </row>
    <row r="408" spans="2:2" x14ac:dyDescent="0.25">
      <c r="B408"/>
    </row>
    <row r="409" spans="2:2" x14ac:dyDescent="0.25">
      <c r="B409"/>
    </row>
    <row r="410" spans="2:2" x14ac:dyDescent="0.25">
      <c r="B410"/>
    </row>
    <row r="411" spans="2:2" x14ac:dyDescent="0.25">
      <c r="B411"/>
    </row>
    <row r="412" spans="2:2" x14ac:dyDescent="0.25">
      <c r="B412"/>
    </row>
    <row r="413" spans="2:2" x14ac:dyDescent="0.25">
      <c r="B413"/>
    </row>
    <row r="414" spans="2:2" x14ac:dyDescent="0.25">
      <c r="B414"/>
    </row>
    <row r="415" spans="2:2" x14ac:dyDescent="0.25">
      <c r="B415"/>
    </row>
    <row r="416" spans="2:2" x14ac:dyDescent="0.25">
      <c r="B416"/>
    </row>
    <row r="417" spans="2:2" x14ac:dyDescent="0.25">
      <c r="B417"/>
    </row>
    <row r="418" spans="2:2" x14ac:dyDescent="0.25">
      <c r="B418"/>
    </row>
    <row r="419" spans="2:2" x14ac:dyDescent="0.25">
      <c r="B419"/>
    </row>
    <row r="420" spans="2:2" x14ac:dyDescent="0.25">
      <c r="B420"/>
    </row>
    <row r="421" spans="2:2" x14ac:dyDescent="0.25">
      <c r="B421"/>
    </row>
    <row r="422" spans="2:2" x14ac:dyDescent="0.25">
      <c r="B422"/>
    </row>
    <row r="423" spans="2:2" x14ac:dyDescent="0.25">
      <c r="B423"/>
    </row>
    <row r="424" spans="2:2" x14ac:dyDescent="0.25">
      <c r="B424"/>
    </row>
    <row r="425" spans="2:2" x14ac:dyDescent="0.25">
      <c r="B425"/>
    </row>
    <row r="426" spans="2:2" x14ac:dyDescent="0.25">
      <c r="B426"/>
    </row>
    <row r="427" spans="2:2" x14ac:dyDescent="0.25">
      <c r="B427"/>
    </row>
    <row r="428" spans="2:2" x14ac:dyDescent="0.25">
      <c r="B428"/>
    </row>
    <row r="429" spans="2:2" x14ac:dyDescent="0.25">
      <c r="B429"/>
    </row>
    <row r="430" spans="2:2" x14ac:dyDescent="0.25">
      <c r="B430"/>
    </row>
    <row r="431" spans="2:2" x14ac:dyDescent="0.25">
      <c r="B431"/>
    </row>
    <row r="432" spans="2:2" x14ac:dyDescent="0.25">
      <c r="B432"/>
    </row>
    <row r="433" spans="2:2" x14ac:dyDescent="0.25">
      <c r="B433"/>
    </row>
    <row r="434" spans="2:2" x14ac:dyDescent="0.25">
      <c r="B434"/>
    </row>
    <row r="435" spans="2:2" x14ac:dyDescent="0.25">
      <c r="B435"/>
    </row>
    <row r="436" spans="2:2" x14ac:dyDescent="0.25">
      <c r="B436"/>
    </row>
    <row r="437" spans="2:2" x14ac:dyDescent="0.25">
      <c r="B437"/>
    </row>
    <row r="438" spans="2:2" x14ac:dyDescent="0.25">
      <c r="B438"/>
    </row>
    <row r="439" spans="2:2" x14ac:dyDescent="0.25">
      <c r="B439"/>
    </row>
    <row r="440" spans="2:2" x14ac:dyDescent="0.25">
      <c r="B440"/>
    </row>
    <row r="441" spans="2:2" x14ac:dyDescent="0.25">
      <c r="B441"/>
    </row>
    <row r="442" spans="2:2" x14ac:dyDescent="0.25">
      <c r="B442"/>
    </row>
    <row r="443" spans="2:2" x14ac:dyDescent="0.25">
      <c r="B443"/>
    </row>
    <row r="444" spans="2:2" x14ac:dyDescent="0.25">
      <c r="B444"/>
    </row>
    <row r="445" spans="2:2" x14ac:dyDescent="0.25">
      <c r="B445"/>
    </row>
    <row r="446" spans="2:2" x14ac:dyDescent="0.25">
      <c r="B446"/>
    </row>
    <row r="447" spans="2:2" x14ac:dyDescent="0.25">
      <c r="B447"/>
    </row>
    <row r="448" spans="2:2" x14ac:dyDescent="0.25">
      <c r="B448"/>
    </row>
    <row r="449" spans="2:2" x14ac:dyDescent="0.25">
      <c r="B449"/>
    </row>
    <row r="450" spans="2:2" x14ac:dyDescent="0.25">
      <c r="B450"/>
    </row>
    <row r="451" spans="2:2" x14ac:dyDescent="0.25">
      <c r="B451"/>
    </row>
    <row r="452" spans="2:2" x14ac:dyDescent="0.25">
      <c r="B452"/>
    </row>
    <row r="453" spans="2:2" x14ac:dyDescent="0.25">
      <c r="B453"/>
    </row>
    <row r="454" spans="2:2" x14ac:dyDescent="0.25">
      <c r="B454"/>
    </row>
    <row r="455" spans="2:2" x14ac:dyDescent="0.25">
      <c r="B455"/>
    </row>
    <row r="456" spans="2:2" x14ac:dyDescent="0.25">
      <c r="B456"/>
    </row>
    <row r="457" spans="2:2" x14ac:dyDescent="0.25">
      <c r="B457"/>
    </row>
    <row r="458" spans="2:2" x14ac:dyDescent="0.25">
      <c r="B458"/>
    </row>
    <row r="459" spans="2:2" x14ac:dyDescent="0.25">
      <c r="B459"/>
    </row>
    <row r="460" spans="2:2" x14ac:dyDescent="0.25">
      <c r="B460"/>
    </row>
    <row r="461" spans="2:2" x14ac:dyDescent="0.25">
      <c r="B461"/>
    </row>
    <row r="462" spans="2:2" x14ac:dyDescent="0.25">
      <c r="B462"/>
    </row>
    <row r="463" spans="2:2" x14ac:dyDescent="0.25">
      <c r="B463"/>
    </row>
    <row r="464" spans="2:2" x14ac:dyDescent="0.25">
      <c r="B464"/>
    </row>
    <row r="465" spans="2:2" x14ac:dyDescent="0.25">
      <c r="B465"/>
    </row>
    <row r="466" spans="2:2" x14ac:dyDescent="0.25">
      <c r="B466"/>
    </row>
    <row r="467" spans="2:2" x14ac:dyDescent="0.25">
      <c r="B467"/>
    </row>
    <row r="468" spans="2:2" x14ac:dyDescent="0.25">
      <c r="B468"/>
    </row>
    <row r="469" spans="2:2" x14ac:dyDescent="0.25">
      <c r="B469"/>
    </row>
    <row r="470" spans="2:2" x14ac:dyDescent="0.25">
      <c r="B470"/>
    </row>
    <row r="471" spans="2:2" x14ac:dyDescent="0.25">
      <c r="B471"/>
    </row>
    <row r="472" spans="2:2" x14ac:dyDescent="0.25">
      <c r="B472"/>
    </row>
    <row r="473" spans="2:2" x14ac:dyDescent="0.25">
      <c r="B473"/>
    </row>
    <row r="474" spans="2:2" x14ac:dyDescent="0.25">
      <c r="B474"/>
    </row>
    <row r="475" spans="2:2" x14ac:dyDescent="0.25">
      <c r="B475"/>
    </row>
    <row r="476" spans="2:2" x14ac:dyDescent="0.25">
      <c r="B476"/>
    </row>
    <row r="477" spans="2:2" x14ac:dyDescent="0.25">
      <c r="B477"/>
    </row>
    <row r="478" spans="2:2" x14ac:dyDescent="0.25">
      <c r="B478"/>
    </row>
    <row r="479" spans="2:2" x14ac:dyDescent="0.25">
      <c r="B479"/>
    </row>
    <row r="480" spans="2:2" x14ac:dyDescent="0.25">
      <c r="B480"/>
    </row>
    <row r="481" spans="2:2" x14ac:dyDescent="0.25">
      <c r="B481"/>
    </row>
    <row r="482" spans="2:2" x14ac:dyDescent="0.25">
      <c r="B482"/>
    </row>
    <row r="483" spans="2:2" x14ac:dyDescent="0.25">
      <c r="B483"/>
    </row>
    <row r="484" spans="2:2" x14ac:dyDescent="0.25">
      <c r="B484"/>
    </row>
    <row r="485" spans="2:2" x14ac:dyDescent="0.25">
      <c r="B485"/>
    </row>
    <row r="486" spans="2:2" x14ac:dyDescent="0.25">
      <c r="B486"/>
    </row>
    <row r="487" spans="2:2" x14ac:dyDescent="0.25">
      <c r="B487"/>
    </row>
    <row r="488" spans="2:2" x14ac:dyDescent="0.25">
      <c r="B488"/>
    </row>
    <row r="489" spans="2:2" x14ac:dyDescent="0.25">
      <c r="B489"/>
    </row>
    <row r="490" spans="2:2" x14ac:dyDescent="0.25">
      <c r="B490"/>
    </row>
    <row r="491" spans="2:2" x14ac:dyDescent="0.25">
      <c r="B491"/>
    </row>
    <row r="492" spans="2:2" x14ac:dyDescent="0.25">
      <c r="B492"/>
    </row>
    <row r="493" spans="2:2" x14ac:dyDescent="0.25">
      <c r="B493"/>
    </row>
    <row r="494" spans="2:2" x14ac:dyDescent="0.25">
      <c r="B494"/>
    </row>
    <row r="495" spans="2:2" x14ac:dyDescent="0.25">
      <c r="B495"/>
    </row>
    <row r="496" spans="2:2" x14ac:dyDescent="0.25">
      <c r="B496"/>
    </row>
    <row r="497" spans="2:2" x14ac:dyDescent="0.25">
      <c r="B497"/>
    </row>
    <row r="498" spans="2:2" x14ac:dyDescent="0.25">
      <c r="B498"/>
    </row>
    <row r="499" spans="2:2" x14ac:dyDescent="0.25">
      <c r="B499"/>
    </row>
    <row r="500" spans="2:2" x14ac:dyDescent="0.25">
      <c r="B500"/>
    </row>
    <row r="501" spans="2:2" x14ac:dyDescent="0.25">
      <c r="B501"/>
    </row>
    <row r="502" spans="2:2" x14ac:dyDescent="0.25">
      <c r="B502"/>
    </row>
    <row r="503" spans="2:2" x14ac:dyDescent="0.25">
      <c r="B503"/>
    </row>
    <row r="504" spans="2:2" x14ac:dyDescent="0.25">
      <c r="B504"/>
    </row>
    <row r="505" spans="2:2" x14ac:dyDescent="0.25">
      <c r="B505"/>
    </row>
    <row r="506" spans="2:2" x14ac:dyDescent="0.25">
      <c r="B506"/>
    </row>
    <row r="507" spans="2:2" x14ac:dyDescent="0.25">
      <c r="B507"/>
    </row>
    <row r="508" spans="2:2" x14ac:dyDescent="0.25">
      <c r="B508"/>
    </row>
    <row r="509" spans="2:2" x14ac:dyDescent="0.25">
      <c r="B509"/>
    </row>
    <row r="510" spans="2:2" x14ac:dyDescent="0.25">
      <c r="B510"/>
    </row>
    <row r="511" spans="2:2" x14ac:dyDescent="0.25">
      <c r="B511"/>
    </row>
    <row r="512" spans="2:2" x14ac:dyDescent="0.25">
      <c r="B512"/>
    </row>
    <row r="513" spans="2:2" x14ac:dyDescent="0.25">
      <c r="B513"/>
    </row>
    <row r="514" spans="2:2" x14ac:dyDescent="0.25">
      <c r="B514"/>
    </row>
    <row r="515" spans="2:2" x14ac:dyDescent="0.25">
      <c r="B515"/>
    </row>
    <row r="516" spans="2:2" x14ac:dyDescent="0.25">
      <c r="B516"/>
    </row>
    <row r="517" spans="2:2" x14ac:dyDescent="0.25">
      <c r="B517"/>
    </row>
    <row r="518" spans="2:2" x14ac:dyDescent="0.25">
      <c r="B518"/>
    </row>
    <row r="519" spans="2:2" x14ac:dyDescent="0.25">
      <c r="B519"/>
    </row>
    <row r="520" spans="2:2" x14ac:dyDescent="0.25">
      <c r="B520"/>
    </row>
    <row r="521" spans="2:2" x14ac:dyDescent="0.25">
      <c r="B521"/>
    </row>
    <row r="522" spans="2:2" x14ac:dyDescent="0.25">
      <c r="B522"/>
    </row>
    <row r="523" spans="2:2" x14ac:dyDescent="0.25">
      <c r="B523"/>
    </row>
    <row r="524" spans="2:2" x14ac:dyDescent="0.25">
      <c r="B524"/>
    </row>
    <row r="525" spans="2:2" x14ac:dyDescent="0.25">
      <c r="B525"/>
    </row>
    <row r="526" spans="2:2" x14ac:dyDescent="0.25">
      <c r="B526"/>
    </row>
    <row r="527" spans="2:2" x14ac:dyDescent="0.25">
      <c r="B527"/>
    </row>
    <row r="528" spans="2:2" x14ac:dyDescent="0.25">
      <c r="B528"/>
    </row>
    <row r="529" spans="2:2" x14ac:dyDescent="0.25">
      <c r="B529"/>
    </row>
    <row r="530" spans="2:2" x14ac:dyDescent="0.25">
      <c r="B530"/>
    </row>
    <row r="531" spans="2:2" x14ac:dyDescent="0.25">
      <c r="B531"/>
    </row>
    <row r="532" spans="2:2" x14ac:dyDescent="0.25">
      <c r="B532"/>
    </row>
    <row r="533" spans="2:2" x14ac:dyDescent="0.25">
      <c r="B533"/>
    </row>
    <row r="534" spans="2:2" x14ac:dyDescent="0.25">
      <c r="B534"/>
    </row>
    <row r="535" spans="2:2" x14ac:dyDescent="0.25">
      <c r="B535"/>
    </row>
    <row r="536" spans="2:2" x14ac:dyDescent="0.25">
      <c r="B536"/>
    </row>
    <row r="537" spans="2:2" x14ac:dyDescent="0.25">
      <c r="B537"/>
    </row>
    <row r="538" spans="2:2" x14ac:dyDescent="0.25">
      <c r="B538"/>
    </row>
    <row r="539" spans="2:2" x14ac:dyDescent="0.25">
      <c r="B539"/>
    </row>
    <row r="540" spans="2:2" x14ac:dyDescent="0.25">
      <c r="B540"/>
    </row>
    <row r="541" spans="2:2" x14ac:dyDescent="0.25">
      <c r="B541"/>
    </row>
    <row r="542" spans="2:2" x14ac:dyDescent="0.25">
      <c r="B542"/>
    </row>
    <row r="543" spans="2:2" x14ac:dyDescent="0.25">
      <c r="B543"/>
    </row>
    <row r="544" spans="2:2" x14ac:dyDescent="0.25">
      <c r="B544"/>
    </row>
    <row r="545" spans="2:2" x14ac:dyDescent="0.25">
      <c r="B545"/>
    </row>
    <row r="546" spans="2:2" x14ac:dyDescent="0.25">
      <c r="B546"/>
    </row>
    <row r="547" spans="2:2" x14ac:dyDescent="0.25">
      <c r="B547"/>
    </row>
    <row r="548" spans="2:2" x14ac:dyDescent="0.25">
      <c r="B548"/>
    </row>
    <row r="549" spans="2:2" x14ac:dyDescent="0.25">
      <c r="B549"/>
    </row>
    <row r="550" spans="2:2" x14ac:dyDescent="0.25">
      <c r="B550"/>
    </row>
    <row r="551" spans="2:2" x14ac:dyDescent="0.25">
      <c r="B551"/>
    </row>
    <row r="552" spans="2:2" x14ac:dyDescent="0.25">
      <c r="B552"/>
    </row>
    <row r="553" spans="2:2" x14ac:dyDescent="0.25">
      <c r="B553"/>
    </row>
    <row r="1176" spans="8:8" x14ac:dyDescent="0.25">
      <c r="H1176" s="53"/>
    </row>
    <row r="1177" spans="8:8" x14ac:dyDescent="0.25">
      <c r="H1177" s="54"/>
    </row>
    <row r="1178" spans="8:8" x14ac:dyDescent="0.25">
      <c r="H1178" s="54"/>
    </row>
    <row r="1179" spans="8:8" x14ac:dyDescent="0.25">
      <c r="H1179" s="54"/>
    </row>
    <row r="1180" spans="8:8" x14ac:dyDescent="0.25">
      <c r="H1180" s="54"/>
    </row>
    <row r="1181" spans="8:8" x14ac:dyDescent="0.25">
      <c r="H1181" s="54"/>
    </row>
  </sheetData>
  <printOptions horizontalCentered="1"/>
  <pageMargins left="0.7" right="0.7" top="1.5" bottom="0.75" header="0.3" footer="0.3"/>
  <pageSetup fitToHeight="0" orientation="portrait" r:id="rId1"/>
  <headerFooter>
    <oddHeader>&amp;C&amp;"-,Bold"&amp;14Calais Condominium
Approved Budget
April 1, 2024 - March 31, 2025
131 Units</oddHeader>
  </headerFooter>
  <rowBreaks count="1" manualBreakCount="1">
    <brk id="3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D67"/>
  <sheetViews>
    <sheetView topLeftCell="A37" zoomScaleNormal="100" workbookViewId="0">
      <selection activeCell="B68" sqref="B68"/>
    </sheetView>
  </sheetViews>
  <sheetFormatPr defaultRowHeight="15" x14ac:dyDescent="0.25"/>
  <cols>
    <col min="1" max="1" width="8.85546875" style="20" customWidth="1"/>
    <col min="2" max="2" width="30.85546875" style="106" customWidth="1"/>
    <col min="3" max="3" width="74.42578125" customWidth="1"/>
    <col min="4" max="4" width="12.42578125" bestFit="1" customWidth="1"/>
  </cols>
  <sheetData>
    <row r="2" spans="1:4" s="24" customFormat="1" ht="14.25" x14ac:dyDescent="0.2">
      <c r="A2" s="25" t="s">
        <v>67</v>
      </c>
      <c r="B2" s="105"/>
      <c r="C2" s="24" t="s">
        <v>68</v>
      </c>
    </row>
    <row r="5" spans="1:4" x14ac:dyDescent="0.25">
      <c r="A5" s="20">
        <v>504</v>
      </c>
      <c r="B5" s="106" t="s">
        <v>11</v>
      </c>
      <c r="C5" t="s">
        <v>110</v>
      </c>
      <c r="D5" t="s">
        <v>121</v>
      </c>
    </row>
    <row r="6" spans="1:4" x14ac:dyDescent="0.25">
      <c r="A6" s="20">
        <v>611</v>
      </c>
      <c r="B6" s="106" t="str">
        <f>+'Operating Budget'!B26</f>
        <v>Janitorial/Building Supplies</v>
      </c>
      <c r="C6" t="s">
        <v>94</v>
      </c>
      <c r="D6" t="s">
        <v>121</v>
      </c>
    </row>
    <row r="7" spans="1:4" x14ac:dyDescent="0.25">
      <c r="A7" s="20">
        <v>650</v>
      </c>
      <c r="B7" s="106" t="str">
        <f>+'Operating Budget'!B28</f>
        <v>Emergency Systems</v>
      </c>
      <c r="C7" t="s">
        <v>106</v>
      </c>
      <c r="D7" t="s">
        <v>122</v>
      </c>
    </row>
    <row r="8" spans="1:4" x14ac:dyDescent="0.25">
      <c r="A8" s="20">
        <v>660</v>
      </c>
      <c r="B8" s="106" t="s">
        <v>19</v>
      </c>
      <c r="C8" t="s">
        <v>109</v>
      </c>
      <c r="D8" t="s">
        <v>121</v>
      </c>
    </row>
    <row r="9" spans="1:4" x14ac:dyDescent="0.25">
      <c r="A9" s="20">
        <v>706</v>
      </c>
      <c r="B9" s="106" t="str">
        <f>+'Operating Budget'!B38</f>
        <v>Mulch</v>
      </c>
      <c r="C9" t="s">
        <v>98</v>
      </c>
      <c r="D9" t="s">
        <v>121</v>
      </c>
    </row>
    <row r="10" spans="1:4" x14ac:dyDescent="0.25">
      <c r="A10" s="20">
        <v>708</v>
      </c>
      <c r="B10" s="106" t="str">
        <f>+'Operating Budget'!B39</f>
        <v>Sprinkler System</v>
      </c>
      <c r="C10" t="s">
        <v>105</v>
      </c>
      <c r="D10" t="s">
        <v>121</v>
      </c>
    </row>
    <row r="11" spans="1:4" x14ac:dyDescent="0.25">
      <c r="A11" s="20" t="s">
        <v>96</v>
      </c>
      <c r="B11" s="106" t="str">
        <f>+'Operating Budget'!B49</f>
        <v>Personnel on Site</v>
      </c>
      <c r="C11" t="s">
        <v>99</v>
      </c>
      <c r="D11" t="s">
        <v>122</v>
      </c>
    </row>
    <row r="12" spans="1:4" x14ac:dyDescent="0.25">
      <c r="A12" s="20">
        <v>814</v>
      </c>
      <c r="B12" s="106" t="str">
        <f>+'Operating Budget'!B55</f>
        <v>Consulting Fees</v>
      </c>
      <c r="C12" t="s">
        <v>107</v>
      </c>
      <c r="D12" t="s">
        <v>122</v>
      </c>
    </row>
    <row r="13" spans="1:4" x14ac:dyDescent="0.25">
      <c r="A13" s="20">
        <v>835</v>
      </c>
      <c r="B13" s="106" t="s">
        <v>39</v>
      </c>
      <c r="C13" t="s">
        <v>108</v>
      </c>
      <c r="D13" t="s">
        <v>122</v>
      </c>
    </row>
    <row r="14" spans="1:4" x14ac:dyDescent="0.25">
      <c r="A14" s="20">
        <v>905</v>
      </c>
      <c r="B14" s="106" t="str">
        <f>+'Operating Budget'!B64</f>
        <v>RESERVES</v>
      </c>
      <c r="C14" t="s">
        <v>97</v>
      </c>
      <c r="D14" t="s">
        <v>122</v>
      </c>
    </row>
    <row r="27" spans="1:1" x14ac:dyDescent="0.25">
      <c r="A27" s="107" t="s">
        <v>100</v>
      </c>
    </row>
    <row r="28" spans="1:1" x14ac:dyDescent="0.25">
      <c r="A28" s="108" t="s">
        <v>101</v>
      </c>
    </row>
    <row r="29" spans="1:1" x14ac:dyDescent="0.25">
      <c r="A29" s="108" t="s">
        <v>102</v>
      </c>
    </row>
    <row r="30" spans="1:1" x14ac:dyDescent="0.25">
      <c r="A30" s="107" t="s">
        <v>103</v>
      </c>
    </row>
    <row r="31" spans="1:1" x14ac:dyDescent="0.25">
      <c r="A31" s="108" t="s">
        <v>104</v>
      </c>
    </row>
    <row r="34" spans="1:1" x14ac:dyDescent="0.25">
      <c r="A34" t="s">
        <v>111</v>
      </c>
    </row>
    <row r="35" spans="1:1" x14ac:dyDescent="0.25">
      <c r="A35" t="s">
        <v>112</v>
      </c>
    </row>
    <row r="36" spans="1:1" x14ac:dyDescent="0.25">
      <c r="A36" t="s">
        <v>113</v>
      </c>
    </row>
    <row r="37" spans="1:1" x14ac:dyDescent="0.25">
      <c r="A37" t="s">
        <v>114</v>
      </c>
    </row>
    <row r="38" spans="1:1" x14ac:dyDescent="0.25">
      <c r="A38" t="s">
        <v>115</v>
      </c>
    </row>
    <row r="39" spans="1:1" x14ac:dyDescent="0.25">
      <c r="A39" t="s">
        <v>116</v>
      </c>
    </row>
    <row r="40" spans="1:1" x14ac:dyDescent="0.25">
      <c r="A40" t="s">
        <v>118</v>
      </c>
    </row>
    <row r="41" spans="1:1" x14ac:dyDescent="0.25">
      <c r="A41" t="s">
        <v>119</v>
      </c>
    </row>
    <row r="42" spans="1:1" x14ac:dyDescent="0.25">
      <c r="A42" t="s">
        <v>120</v>
      </c>
    </row>
    <row r="43" spans="1:1" x14ac:dyDescent="0.25">
      <c r="A43" t="s">
        <v>123</v>
      </c>
    </row>
    <row r="44" spans="1:1" x14ac:dyDescent="0.25">
      <c r="A44" t="s">
        <v>124</v>
      </c>
    </row>
    <row r="45" spans="1:1" x14ac:dyDescent="0.25">
      <c r="A45" t="s">
        <v>125</v>
      </c>
    </row>
    <row r="46" spans="1:1" x14ac:dyDescent="0.25">
      <c r="A46" t="s">
        <v>126</v>
      </c>
    </row>
    <row r="49" spans="1:1" x14ac:dyDescent="0.25">
      <c r="A49" s="106" t="s">
        <v>131</v>
      </c>
    </row>
    <row r="50" spans="1:1" x14ac:dyDescent="0.25">
      <c r="A50" t="s">
        <v>132</v>
      </c>
    </row>
    <row r="61" spans="1:1" x14ac:dyDescent="0.25">
      <c r="A61" s="106" t="s">
        <v>133</v>
      </c>
    </row>
    <row r="64" spans="1:1" x14ac:dyDescent="0.25">
      <c r="A64" t="s">
        <v>134</v>
      </c>
    </row>
    <row r="65" spans="1:1" x14ac:dyDescent="0.25">
      <c r="A65" t="s">
        <v>135</v>
      </c>
    </row>
    <row r="66" spans="1:1" x14ac:dyDescent="0.25">
      <c r="A66" t="s">
        <v>136</v>
      </c>
    </row>
    <row r="67" spans="1:1" x14ac:dyDescent="0.25">
      <c r="A67" t="s">
        <v>137</v>
      </c>
    </row>
  </sheetData>
  <pageMargins left="0.7" right="0.7" top="0.75" bottom="0.75" header="0.3" footer="0.3"/>
  <pageSetup scale="78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I79"/>
  <sheetViews>
    <sheetView workbookViewId="0">
      <selection activeCell="D15" sqref="D15"/>
    </sheetView>
  </sheetViews>
  <sheetFormatPr defaultRowHeight="15" x14ac:dyDescent="0.25"/>
  <cols>
    <col min="1" max="1" width="82.28515625" customWidth="1"/>
    <col min="2" max="2" width="17" style="4" customWidth="1"/>
    <col min="3" max="3" width="9.28515625" style="20" customWidth="1"/>
    <col min="4" max="4" width="11.28515625" style="4" customWidth="1"/>
    <col min="5" max="5" width="9.140625" style="20" customWidth="1"/>
    <col min="6" max="6" width="17.28515625" style="21" customWidth="1"/>
    <col min="7" max="7" width="12.140625" style="5" bestFit="1" customWidth="1"/>
    <col min="9" max="9" width="13.7109375" customWidth="1"/>
  </cols>
  <sheetData>
    <row r="3" spans="1:9" x14ac:dyDescent="0.25">
      <c r="A3" s="2"/>
      <c r="B3" s="14"/>
    </row>
    <row r="4" spans="1:9" x14ac:dyDescent="0.25">
      <c r="A4" s="1" t="s">
        <v>62</v>
      </c>
      <c r="B4" s="15">
        <f>+B16</f>
        <v>14277.720101781171</v>
      </c>
    </row>
    <row r="5" spans="1:9" x14ac:dyDescent="0.25">
      <c r="A5" s="1" t="s">
        <v>61</v>
      </c>
      <c r="B5" s="15">
        <f>+B18</f>
        <v>14420.577244638314</v>
      </c>
      <c r="D5" s="17"/>
    </row>
    <row r="6" spans="1:9" x14ac:dyDescent="0.25">
      <c r="A6" s="1" t="s">
        <v>63</v>
      </c>
      <c r="B6" s="16">
        <f>ROUND(+B4/4,0)</f>
        <v>3569</v>
      </c>
      <c r="C6" s="20" t="s">
        <v>64</v>
      </c>
      <c r="D6" s="19">
        <f>+B6*4</f>
        <v>14276</v>
      </c>
      <c r="E6" s="7" t="s">
        <v>65</v>
      </c>
      <c r="F6" s="22">
        <f>+D6*26</f>
        <v>371176</v>
      </c>
      <c r="G6" s="6"/>
      <c r="H6" s="7"/>
      <c r="I6" s="7"/>
    </row>
    <row r="7" spans="1:9" x14ac:dyDescent="0.25">
      <c r="A7" s="1" t="s">
        <v>46</v>
      </c>
      <c r="B7" s="16">
        <f>ROUND(+B5/4,0)</f>
        <v>3605</v>
      </c>
      <c r="C7" s="20" t="s">
        <v>64</v>
      </c>
      <c r="D7" s="4">
        <f>+B7*4</f>
        <v>14420</v>
      </c>
      <c r="E7" s="20" t="s">
        <v>66</v>
      </c>
      <c r="F7" s="21">
        <f>+D7*105</f>
        <v>1514100</v>
      </c>
    </row>
    <row r="8" spans="1:9" x14ac:dyDescent="0.25">
      <c r="A8" s="1" t="s">
        <v>71</v>
      </c>
      <c r="F8" s="21">
        <f>SUM(F6:F7)</f>
        <v>1885276</v>
      </c>
      <c r="G8" s="8"/>
    </row>
    <row r="9" spans="1:9" x14ac:dyDescent="0.25">
      <c r="G9" s="8"/>
    </row>
    <row r="10" spans="1:9" x14ac:dyDescent="0.25">
      <c r="A10" s="1" t="s">
        <v>42</v>
      </c>
      <c r="B10" s="17"/>
      <c r="G10" s="8"/>
      <c r="I10" s="3"/>
    </row>
    <row r="11" spans="1:9" x14ac:dyDescent="0.25">
      <c r="A11" t="s">
        <v>52</v>
      </c>
      <c r="B11" s="17"/>
      <c r="G11" s="8"/>
      <c r="I11" s="3"/>
    </row>
    <row r="12" spans="1:9" x14ac:dyDescent="0.25">
      <c r="B12" s="17"/>
      <c r="G12" s="8"/>
      <c r="I12" s="3"/>
    </row>
    <row r="13" spans="1:9" x14ac:dyDescent="0.25">
      <c r="A13" t="s">
        <v>43</v>
      </c>
      <c r="B13" s="28">
        <f>+'Operating Budget'!M66</f>
        <v>1885381.3333333335</v>
      </c>
      <c r="E13" s="21" t="s">
        <v>72</v>
      </c>
      <c r="F13" s="21">
        <f>+B13-F8</f>
        <v>105.33333333348855</v>
      </c>
      <c r="G13" s="8"/>
      <c r="I13" s="3"/>
    </row>
    <row r="14" spans="1:9" x14ac:dyDescent="0.25">
      <c r="A14" t="s">
        <v>51</v>
      </c>
      <c r="B14" s="17">
        <f>+'Operating Budget'!M17</f>
        <v>15000</v>
      </c>
      <c r="G14" s="9"/>
      <c r="H14" s="9"/>
      <c r="I14" s="9"/>
    </row>
    <row r="15" spans="1:9" x14ac:dyDescent="0.25">
      <c r="A15" s="2" t="s">
        <v>45</v>
      </c>
      <c r="B15" s="18">
        <f>+B13-B14</f>
        <v>1870381.3333333335</v>
      </c>
    </row>
    <row r="16" spans="1:9" x14ac:dyDescent="0.25">
      <c r="A16" t="s">
        <v>60</v>
      </c>
      <c r="B16" s="18">
        <f>+B15/131</f>
        <v>14277.720101781171</v>
      </c>
    </row>
    <row r="17" spans="1:9" x14ac:dyDescent="0.25">
      <c r="A17" t="s">
        <v>70</v>
      </c>
      <c r="B17" s="17">
        <f>+B14/105</f>
        <v>142.85714285714286</v>
      </c>
      <c r="G17" s="10"/>
      <c r="H17" s="3"/>
      <c r="I17" s="3"/>
    </row>
    <row r="18" spans="1:9" x14ac:dyDescent="0.25">
      <c r="A18" t="s">
        <v>69</v>
      </c>
      <c r="B18" s="4">
        <f>+B16+B17</f>
        <v>14420.577244638314</v>
      </c>
    </row>
    <row r="22" spans="1:9" x14ac:dyDescent="0.25">
      <c r="B22" s="23"/>
    </row>
    <row r="23" spans="1:9" x14ac:dyDescent="0.25">
      <c r="C23" s="4"/>
      <c r="G23" s="10"/>
      <c r="H23" s="3"/>
      <c r="I23" s="3"/>
    </row>
    <row r="24" spans="1:9" x14ac:dyDescent="0.25">
      <c r="C24" s="4"/>
      <c r="G24" s="10"/>
      <c r="H24" s="3"/>
      <c r="I24" s="3"/>
    </row>
    <row r="25" spans="1:9" x14ac:dyDescent="0.25">
      <c r="C25" s="4"/>
      <c r="G25" s="10"/>
      <c r="H25" s="3"/>
      <c r="I25" s="3"/>
    </row>
    <row r="26" spans="1:9" x14ac:dyDescent="0.25">
      <c r="C26" s="4"/>
      <c r="G26" s="10"/>
      <c r="H26" s="3"/>
      <c r="I26" s="3"/>
    </row>
    <row r="27" spans="1:9" x14ac:dyDescent="0.25">
      <c r="C27" s="4"/>
      <c r="G27" s="10"/>
      <c r="H27" s="3"/>
      <c r="I27" s="11"/>
    </row>
    <row r="28" spans="1:9" x14ac:dyDescent="0.25">
      <c r="G28"/>
    </row>
    <row r="29" spans="1:9" x14ac:dyDescent="0.25">
      <c r="G29" s="10"/>
      <c r="H29" s="3"/>
      <c r="I29" s="3"/>
    </row>
    <row r="30" spans="1:9" x14ac:dyDescent="0.25">
      <c r="G30" s="10"/>
      <c r="H30" s="3"/>
      <c r="I30" s="3"/>
    </row>
    <row r="31" spans="1:9" x14ac:dyDescent="0.25">
      <c r="G31" s="10"/>
      <c r="H31" s="3"/>
      <c r="I31" s="3"/>
    </row>
    <row r="32" spans="1:9" x14ac:dyDescent="0.25">
      <c r="G32" s="10"/>
      <c r="H32" s="3"/>
      <c r="I32" s="11"/>
    </row>
    <row r="33" spans="7:9" x14ac:dyDescent="0.25">
      <c r="G33" s="10"/>
      <c r="H33" s="3"/>
      <c r="I33" s="11"/>
    </row>
    <row r="34" spans="7:9" x14ac:dyDescent="0.25">
      <c r="G34" s="10"/>
      <c r="H34" s="3"/>
      <c r="I34" s="3"/>
    </row>
    <row r="35" spans="7:9" x14ac:dyDescent="0.25">
      <c r="G35" s="10"/>
      <c r="H35" s="3"/>
      <c r="I35" s="11"/>
    </row>
    <row r="36" spans="7:9" x14ac:dyDescent="0.25">
      <c r="G36" s="10"/>
      <c r="H36" s="3"/>
      <c r="I36" s="3"/>
    </row>
    <row r="37" spans="7:9" x14ac:dyDescent="0.25">
      <c r="G37" s="10"/>
      <c r="H37" s="3"/>
      <c r="I37" s="11"/>
    </row>
    <row r="38" spans="7:9" x14ac:dyDescent="0.25">
      <c r="G38" s="10"/>
      <c r="H38" s="3"/>
      <c r="I38" s="3"/>
    </row>
    <row r="39" spans="7:9" x14ac:dyDescent="0.25">
      <c r="G39" s="10"/>
      <c r="H39" s="3"/>
      <c r="I39" s="11"/>
    </row>
    <row r="40" spans="7:9" x14ac:dyDescent="0.25">
      <c r="G40" s="10"/>
      <c r="H40" s="3"/>
      <c r="I40" s="3"/>
    </row>
    <row r="41" spans="7:9" x14ac:dyDescent="0.25">
      <c r="G41"/>
    </row>
    <row r="42" spans="7:9" x14ac:dyDescent="0.25">
      <c r="G42" s="10"/>
      <c r="H42" s="3"/>
      <c r="I42" s="3"/>
    </row>
    <row r="43" spans="7:9" x14ac:dyDescent="0.25">
      <c r="G43" s="10"/>
      <c r="H43" s="3"/>
      <c r="I43" s="3"/>
    </row>
    <row r="44" spans="7:9" x14ac:dyDescent="0.25">
      <c r="G44" s="10"/>
      <c r="H44" s="3"/>
      <c r="I44" s="3"/>
    </row>
    <row r="45" spans="7:9" x14ac:dyDescent="0.25">
      <c r="G45" s="10"/>
      <c r="H45" s="3"/>
      <c r="I45" s="13"/>
    </row>
    <row r="46" spans="7:9" x14ac:dyDescent="0.25">
      <c r="G46" s="10"/>
      <c r="H46" s="3"/>
      <c r="I46" s="13"/>
    </row>
    <row r="47" spans="7:9" x14ac:dyDescent="0.25">
      <c r="G47" s="10"/>
      <c r="H47" s="3"/>
      <c r="I47" s="12"/>
    </row>
    <row r="48" spans="7:9" x14ac:dyDescent="0.25">
      <c r="G48" s="10"/>
      <c r="H48" s="3"/>
      <c r="I48" s="11"/>
    </row>
    <row r="49" spans="7:9" x14ac:dyDescent="0.25">
      <c r="G49" s="10"/>
      <c r="H49" s="3"/>
      <c r="I49" s="3"/>
    </row>
    <row r="50" spans="7:9" x14ac:dyDescent="0.25">
      <c r="G50" s="10"/>
      <c r="H50" s="3"/>
      <c r="I50" s="3"/>
    </row>
    <row r="51" spans="7:9" x14ac:dyDescent="0.25">
      <c r="G51" s="10"/>
      <c r="H51" s="3"/>
      <c r="I51" s="3"/>
    </row>
    <row r="52" spans="7:9" x14ac:dyDescent="0.25">
      <c r="G52"/>
    </row>
    <row r="53" spans="7:9" x14ac:dyDescent="0.25">
      <c r="G53" s="10"/>
      <c r="H53" s="3"/>
      <c r="I53" s="3"/>
    </row>
    <row r="54" spans="7:9" x14ac:dyDescent="0.25">
      <c r="G54" s="10"/>
      <c r="H54" s="3"/>
      <c r="I54" s="3"/>
    </row>
    <row r="55" spans="7:9" x14ac:dyDescent="0.25">
      <c r="G55" s="10"/>
      <c r="H55" s="3"/>
      <c r="I55" s="3"/>
    </row>
    <row r="56" spans="7:9" x14ac:dyDescent="0.25">
      <c r="G56" s="10"/>
      <c r="H56" s="3"/>
      <c r="I56" s="3"/>
    </row>
    <row r="57" spans="7:9" x14ac:dyDescent="0.25">
      <c r="G57" s="10"/>
      <c r="H57" s="3"/>
      <c r="I57" s="3"/>
    </row>
    <row r="58" spans="7:9" x14ac:dyDescent="0.25">
      <c r="G58" s="10"/>
      <c r="H58" s="3"/>
      <c r="I58" s="3"/>
    </row>
    <row r="59" spans="7:9" x14ac:dyDescent="0.25">
      <c r="G59" s="10"/>
      <c r="H59" s="3"/>
      <c r="I59" s="3"/>
    </row>
    <row r="60" spans="7:9" x14ac:dyDescent="0.25">
      <c r="G60" s="10"/>
      <c r="H60" s="3"/>
      <c r="I60" s="11"/>
    </row>
    <row r="61" spans="7:9" x14ac:dyDescent="0.25">
      <c r="G61" s="10"/>
      <c r="H61" s="3"/>
      <c r="I61" s="11"/>
    </row>
    <row r="62" spans="7:9" x14ac:dyDescent="0.25">
      <c r="G62" s="10"/>
      <c r="H62" s="3"/>
      <c r="I62" s="3"/>
    </row>
    <row r="63" spans="7:9" x14ac:dyDescent="0.25">
      <c r="G63" s="10"/>
      <c r="H63" s="3"/>
      <c r="I63" s="3"/>
    </row>
    <row r="64" spans="7:9" x14ac:dyDescent="0.25">
      <c r="G64" s="10"/>
      <c r="H64" s="3"/>
      <c r="I64" s="11"/>
    </row>
    <row r="65" spans="7:9" x14ac:dyDescent="0.25">
      <c r="G65" s="10"/>
      <c r="H65" s="3"/>
      <c r="I65" s="11"/>
    </row>
    <row r="66" spans="7:9" x14ac:dyDescent="0.25">
      <c r="G66"/>
    </row>
    <row r="67" spans="7:9" x14ac:dyDescent="0.25">
      <c r="G67" s="10"/>
      <c r="H67" s="3"/>
      <c r="I67" s="3"/>
    </row>
    <row r="68" spans="7:9" x14ac:dyDescent="0.25">
      <c r="G68" s="10"/>
      <c r="H68" s="3"/>
      <c r="I68" s="3"/>
    </row>
    <row r="69" spans="7:9" x14ac:dyDescent="0.25">
      <c r="G69"/>
    </row>
    <row r="70" spans="7:9" x14ac:dyDescent="0.25">
      <c r="G70" s="10"/>
      <c r="H70" s="3"/>
      <c r="I70" s="3"/>
    </row>
    <row r="71" spans="7:9" x14ac:dyDescent="0.25">
      <c r="G71" s="10"/>
      <c r="H71" s="3"/>
      <c r="I71" s="3"/>
    </row>
    <row r="72" spans="7:9" x14ac:dyDescent="0.25">
      <c r="G72" s="10"/>
      <c r="H72" s="3"/>
      <c r="I72" s="3"/>
    </row>
    <row r="73" spans="7:9" x14ac:dyDescent="0.25">
      <c r="G73"/>
    </row>
    <row r="74" spans="7:9" x14ac:dyDescent="0.25">
      <c r="G74" s="10"/>
      <c r="H74" s="3"/>
      <c r="I74" s="3"/>
    </row>
    <row r="75" spans="7:9" x14ac:dyDescent="0.25">
      <c r="G75" s="10"/>
      <c r="H75" s="3"/>
      <c r="I75" s="3"/>
    </row>
    <row r="76" spans="7:9" x14ac:dyDescent="0.25">
      <c r="G76" s="10"/>
      <c r="H76" s="3"/>
      <c r="I76" s="3"/>
    </row>
    <row r="77" spans="7:9" x14ac:dyDescent="0.25">
      <c r="G77" s="10"/>
      <c r="H77" s="3"/>
      <c r="I77" s="3"/>
    </row>
    <row r="78" spans="7:9" x14ac:dyDescent="0.25">
      <c r="G78" s="10"/>
      <c r="H78" s="3"/>
      <c r="I78" s="3"/>
    </row>
    <row r="79" spans="7:9" x14ac:dyDescent="0.25">
      <c r="G79" s="10"/>
      <c r="H79" s="3"/>
      <c r="I79" s="3"/>
    </row>
  </sheetData>
  <pageMargins left="0.7" right="0.7" top="0.75" bottom="0.75" header="0.3" footer="0.3"/>
  <pageSetup scale="6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284DC9C8EE3D439FAE1CFEF9B55573" ma:contentTypeVersion="16" ma:contentTypeDescription="Create a new document." ma:contentTypeScope="" ma:versionID="b0001afdce920a1bbadf4c0fdb662e4f">
  <xsd:schema xmlns:xsd="http://www.w3.org/2001/XMLSchema" xmlns:xs="http://www.w3.org/2001/XMLSchema" xmlns:p="http://schemas.microsoft.com/office/2006/metadata/properties" xmlns:ns3="844c4240-21b4-4074-a948-55a8b92a6c46" xmlns:ns4="896c3df6-971a-4258-9674-02f3bfc787ec" targetNamespace="http://schemas.microsoft.com/office/2006/metadata/properties" ma:root="true" ma:fieldsID="a5e6b579ed39e2726a9341fef8a94c2d" ns3:_="" ns4:_="">
    <xsd:import namespace="844c4240-21b4-4074-a948-55a8b92a6c46"/>
    <xsd:import namespace="896c3df6-971a-4258-9674-02f3bfc787e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ingHintHash" minOccurs="0"/>
                <xsd:element ref="ns3:SharedWithDetails" minOccurs="0"/>
                <xsd:element ref="ns3:LastSharedByUser" minOccurs="0"/>
                <xsd:element ref="ns3:LastSharedByTime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4c4240-21b4-4074-a948-55a8b92a6c4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9" nillable="true" ma:displayName="Sharing Hint Hash" ma:internalName="SharingHintHash" ma:readOnly="true">
      <xsd:simpleType>
        <xsd:restriction base="dms:Text"/>
      </xsd:simpleType>
    </xsd:element>
    <xsd:element name="SharedWithDetails" ma:index="1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1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2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6c3df6-971a-4258-9674-02f3bfc787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7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21FF5C3-7A63-41C6-AF93-587B65B38E6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24B5C09-ED43-4113-8142-27F44B4432FC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896c3df6-971a-4258-9674-02f3bfc787ec"/>
    <ds:schemaRef ds:uri="http://schemas.microsoft.com/office/2006/documentManagement/types"/>
    <ds:schemaRef ds:uri="844c4240-21b4-4074-a948-55a8b92a6c46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7679EFE-120E-45B6-A6FE-A83036630F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4c4240-21b4-4074-a948-55a8b92a6c46"/>
    <ds:schemaRef ds:uri="896c3df6-971a-4258-9674-02f3bfc787e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Operating Budget</vt:lpstr>
      <vt:lpstr>NOTES</vt:lpstr>
      <vt:lpstr>Fee Calc</vt:lpstr>
      <vt:lpstr>'Operating Budget'!Print_Area</vt:lpstr>
      <vt:lpstr>'Operating Budget'!Print_Titles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 Herman</dc:creator>
  <cp:lastModifiedBy>Calais Manager</cp:lastModifiedBy>
  <cp:lastPrinted>2024-03-04T21:27:47Z</cp:lastPrinted>
  <dcterms:created xsi:type="dcterms:W3CDTF">2018-07-31T18:57:41Z</dcterms:created>
  <dcterms:modified xsi:type="dcterms:W3CDTF">2024-03-25T17:14:33Z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0x01010056284DC9C8EE3D439FAE1CFEF9B55573</vt:lpwstr>
  </property>
</Properties>
</file>