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lai\Budget\"/>
    </mc:Choice>
  </mc:AlternateContent>
  <xr:revisionPtr revIDLastSave="0" documentId="13_ncr:1_{70AFD7F3-C723-48EB-99A0-97C72FB5BF32}" xr6:coauthVersionLast="45" xr6:coauthVersionMax="45" xr10:uidLastSave="{00000000-0000-0000-0000-000000000000}"/>
  <bookViews>
    <workbookView xWindow="60" yWindow="15" windowWidth="18315" windowHeight="14985" xr2:uid="{00000000-000D-0000-FFFF-FFFF00000000}"/>
  </bookViews>
  <sheets>
    <sheet name="Operating Budget" sheetId="1" r:id="rId1"/>
    <sheet name="Fee Calc" sheetId="2" r:id="rId2"/>
    <sheet name="NOTES" sheetId="3" r:id="rId3"/>
  </sheets>
  <definedNames>
    <definedName name="_xlnm.Print_Area" localSheetId="0">'Operating Budget'!$A$1:$I$73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9" i="1" l="1"/>
  <c r="I58" i="1"/>
  <c r="I57" i="1"/>
  <c r="I56" i="1"/>
  <c r="I55" i="1"/>
  <c r="I54" i="1"/>
  <c r="I53" i="1"/>
  <c r="I52" i="1"/>
  <c r="I51" i="1"/>
  <c r="I50" i="1"/>
  <c r="I49" i="1"/>
  <c r="I45" i="1"/>
  <c r="I44" i="1"/>
  <c r="I43" i="1"/>
  <c r="I42" i="1"/>
  <c r="I41" i="1"/>
  <c r="I40" i="1"/>
  <c r="I39" i="1"/>
  <c r="I38" i="1"/>
  <c r="I34" i="1"/>
  <c r="I33" i="1"/>
  <c r="I32" i="1"/>
  <c r="I31" i="1"/>
  <c r="I30" i="1"/>
  <c r="I29" i="1"/>
  <c r="I28" i="1"/>
  <c r="I27" i="1"/>
  <c r="I26" i="1"/>
  <c r="I25" i="1"/>
  <c r="I21" i="1"/>
  <c r="I20" i="1"/>
  <c r="I19" i="1"/>
  <c r="I18" i="1"/>
  <c r="I17" i="1"/>
  <c r="I12" i="1"/>
  <c r="I11" i="1"/>
  <c r="I10" i="1"/>
  <c r="G65" i="1"/>
  <c r="I65" i="1" s="1"/>
  <c r="G22" i="1" l="1"/>
  <c r="I22" i="1" s="1"/>
  <c r="G9" i="1"/>
  <c r="I9" i="1" s="1"/>
  <c r="G60" i="1"/>
  <c r="G46" i="1"/>
  <c r="G35" i="1"/>
  <c r="B14" i="2"/>
  <c r="B17" i="2" s="1"/>
  <c r="D13" i="1"/>
  <c r="E13" i="1"/>
  <c r="F13" i="1"/>
  <c r="D22" i="1"/>
  <c r="F22" i="1"/>
  <c r="F63" i="1" s="1"/>
  <c r="F67" i="1" s="1"/>
  <c r="D35" i="1"/>
  <c r="E35" i="1"/>
  <c r="F35" i="1"/>
  <c r="D46" i="1"/>
  <c r="D63" i="1" s="1"/>
  <c r="D67" i="1" s="1"/>
  <c r="E46" i="1"/>
  <c r="F46" i="1"/>
  <c r="D60" i="1"/>
  <c r="E60" i="1"/>
  <c r="E63" i="1" s="1"/>
  <c r="E67" i="1" s="1"/>
  <c r="F60" i="1"/>
  <c r="E70" i="1"/>
  <c r="E73" i="1"/>
  <c r="I35" i="1" l="1"/>
  <c r="I46" i="1"/>
  <c r="I60" i="1"/>
  <c r="G63" i="1"/>
  <c r="I63" i="1" s="1"/>
  <c r="G67" i="1" l="1"/>
  <c r="I67" i="1" s="1"/>
  <c r="G8" i="1"/>
  <c r="G13" i="1" l="1"/>
  <c r="I13" i="1" s="1"/>
  <c r="I8" i="1"/>
  <c r="B13" i="2"/>
  <c r="B15" i="2" s="1"/>
  <c r="B16" i="2" s="1"/>
  <c r="B4" i="2" s="1"/>
  <c r="B6" i="2" s="1"/>
  <c r="B18" i="2" l="1"/>
  <c r="B5" i="2" s="1"/>
  <c r="B7" i="2" s="1"/>
  <c r="D6" i="2"/>
  <c r="F6" i="2" s="1"/>
  <c r="D7" i="2" l="1"/>
  <c r="F7" i="2" s="1"/>
  <c r="F8" i="2" s="1"/>
  <c r="F13" i="2" s="1"/>
  <c r="G73" i="1"/>
  <c r="G70" i="1"/>
  <c r="G69" i="1" l="1"/>
  <c r="I69" i="1" s="1"/>
  <c r="I70" i="1"/>
  <c r="G72" i="1"/>
  <c r="I72" i="1" s="1"/>
  <c r="I73" i="1"/>
</calcChain>
</file>

<file path=xl/sharedStrings.xml><?xml version="1.0" encoding="utf-8"?>
<sst xmlns="http://schemas.openxmlformats.org/spreadsheetml/2006/main" count="114" uniqueCount="99">
  <si>
    <t xml:space="preserve"> </t>
  </si>
  <si>
    <t>Calais Condominium</t>
  </si>
  <si>
    <t>131 Units</t>
  </si>
  <si>
    <t>Income</t>
  </si>
  <si>
    <t>Operating Assessments</t>
  </si>
  <si>
    <t>Reserve Assessments</t>
  </si>
  <si>
    <t>Late Fees</t>
  </si>
  <si>
    <t>Application Fees</t>
  </si>
  <si>
    <t>Operating Interest and other</t>
  </si>
  <si>
    <t>Total Operating Income</t>
  </si>
  <si>
    <t>Expenses</t>
  </si>
  <si>
    <t>Utilities</t>
  </si>
  <si>
    <t>Electricity</t>
  </si>
  <si>
    <t>Water/Sewer</t>
  </si>
  <si>
    <t>Refuse Removal/Recycling</t>
  </si>
  <si>
    <t>Telephone</t>
  </si>
  <si>
    <t>Cell Phone</t>
  </si>
  <si>
    <t>Total Utilities</t>
  </si>
  <si>
    <t>Building</t>
  </si>
  <si>
    <t>Exercise Room</t>
  </si>
  <si>
    <t>Elevator</t>
  </si>
  <si>
    <t>Emergency Systems</t>
  </si>
  <si>
    <t>Fire Equipment</t>
  </si>
  <si>
    <t>Pool Maintenance</t>
  </si>
  <si>
    <t>Pool heat</t>
  </si>
  <si>
    <t>Total</t>
  </si>
  <si>
    <t>Grounds</t>
  </si>
  <si>
    <t>Landscape Contract</t>
  </si>
  <si>
    <t>Fertilization/Exterminator</t>
  </si>
  <si>
    <t>Sod, Plantings, Rock</t>
  </si>
  <si>
    <t>Mulch</t>
  </si>
  <si>
    <t>Sprinkler System</t>
  </si>
  <si>
    <t>Tree Trimming</t>
  </si>
  <si>
    <t>Lake Maintenance</t>
  </si>
  <si>
    <t>Administration</t>
  </si>
  <si>
    <t>Management Fee</t>
  </si>
  <si>
    <t>Office Expenses</t>
  </si>
  <si>
    <t>Admin-Applications</t>
  </si>
  <si>
    <t>Social Activities</t>
  </si>
  <si>
    <t>Legal</t>
  </si>
  <si>
    <t>Accounting</t>
  </si>
  <si>
    <t>Consulting Fees</t>
  </si>
  <si>
    <t>Fees to Division</t>
  </si>
  <si>
    <t>Licenses</t>
  </si>
  <si>
    <t>Insurance</t>
  </si>
  <si>
    <t>Personnel on Site</t>
  </si>
  <si>
    <t>RESERVES</t>
  </si>
  <si>
    <t>Quarterly Assess.C,D,E,F,H</t>
  </si>
  <si>
    <t>Fee Adjustment for Trash Collection</t>
  </si>
  <si>
    <t>Total Annual Budget</t>
  </si>
  <si>
    <t>Janitorial/Building Supplies</t>
  </si>
  <si>
    <t>Grounds Maint/Holiday Décor</t>
  </si>
  <si>
    <t>Total Annual Budget less Trash Collection</t>
  </si>
  <si>
    <t>Quarterly  Assessment for C,D,E,F,H units</t>
  </si>
  <si>
    <t>Roof Repairs</t>
  </si>
  <si>
    <t>Building Maintenance</t>
  </si>
  <si>
    <t>TOTAL OPERATING EXPENSE</t>
  </si>
  <si>
    <t>TOTAL COMMON EXPENSE</t>
  </si>
  <si>
    <t>Trash collection budgeted by Association for buildings C,D,E,F,H</t>
  </si>
  <si>
    <t>Buildings A,B,G pay for trash collection through tax bill (26 units)</t>
  </si>
  <si>
    <t>Annual Assessment (A,B,G)</t>
  </si>
  <si>
    <t>Quarterly Assessment (A,B,G)</t>
  </si>
  <si>
    <t>Annual Assessment (C,D,E,F,H)</t>
  </si>
  <si>
    <t>Adopted 2016-17</t>
  </si>
  <si>
    <t>Adopted 2107-18</t>
  </si>
  <si>
    <t>Adopted 2018-19</t>
  </si>
  <si>
    <r>
      <t xml:space="preserve">Fountain </t>
    </r>
    <r>
      <rPr>
        <strike/>
        <sz val="10"/>
        <color rgb="FF4B4D4C"/>
        <rFont val="Arial"/>
        <family val="2"/>
      </rPr>
      <t>Replace</t>
    </r>
    <r>
      <rPr>
        <sz val="10"/>
        <color rgb="FF4B4D4C"/>
        <rFont val="Arial"/>
        <family val="2"/>
      </rPr>
      <t xml:space="preserve"> Maintenance</t>
    </r>
  </si>
  <si>
    <r>
      <t>everybody pays a share total / 131  (</t>
    </r>
    <r>
      <rPr>
        <sz val="11"/>
        <color rgb="FFFF0000"/>
        <rFont val="Times New Roman"/>
        <family val="1"/>
      </rPr>
      <t>Annual for ABG</t>
    </r>
    <r>
      <rPr>
        <sz val="11"/>
        <color theme="1"/>
        <rFont val="Times New Roman"/>
        <family val="2"/>
      </rPr>
      <t>)</t>
    </r>
  </si>
  <si>
    <t>Annual Assessment for 105  C,D,E,F,H units</t>
  </si>
  <si>
    <t xml:space="preserve">Annual Assessment for 26  A,B,G units </t>
  </si>
  <si>
    <t>Quarterly  Assessment for A,B,G units</t>
  </si>
  <si>
    <t>x4=</t>
  </si>
  <si>
    <t>x26=</t>
  </si>
  <si>
    <t>x105=</t>
  </si>
  <si>
    <t>*</t>
  </si>
  <si>
    <t>changed account name from Fountain Replace to Fountain Maintenance</t>
  </si>
  <si>
    <t>spent $3600 on three bee removals</t>
  </si>
  <si>
    <t>Added Fountain to Reserves ($46,000/20=$2300 annually)</t>
  </si>
  <si>
    <t xml:space="preserve">combined #642 and #644 into #642.  they are the same items. </t>
  </si>
  <si>
    <t xml:space="preserve">moved #644 into #642 going forward.  </t>
  </si>
  <si>
    <t>seeing about changing property insurance renewal to March 1 from June 1 so we have figures prior to budget adoption</t>
  </si>
  <si>
    <t>+$4275 (3%) for payroll increases and + $1800 for Yosvany insurance increase</t>
  </si>
  <si>
    <t>Account</t>
  </si>
  <si>
    <t>Notes</t>
  </si>
  <si>
    <t>NOTES</t>
  </si>
  <si>
    <t>April 1, 2020 - March 31, 2021</t>
  </si>
  <si>
    <r>
      <t>add trash collection for CDEFH fee (</t>
    </r>
    <r>
      <rPr>
        <sz val="11"/>
        <color rgb="FFFF0000"/>
        <rFont val="Times New Roman"/>
        <family val="1"/>
      </rPr>
      <t>Annual for CDEFH</t>
    </r>
    <r>
      <rPr>
        <sz val="11"/>
        <color theme="1"/>
        <rFont val="Times New Roman"/>
        <family val="2"/>
      </rPr>
      <t>)</t>
    </r>
  </si>
  <si>
    <t>divide annual trash collection amongst CDEFH units (105 units)</t>
  </si>
  <si>
    <t xml:space="preserve">extensive repairs in 2019-20.  added deferred maintenance to Reserves going forward </t>
  </si>
  <si>
    <t>added $2500 annual funding to Reserves for irrigation repairs. ($25,000/10) "Reserves Deferred Maintenance Irrigation"</t>
  </si>
  <si>
    <t>Change</t>
  </si>
  <si>
    <t>CenturyLink increase</t>
  </si>
  <si>
    <t>roof cleaning $45000 initally from operating.  will be paid from Reserves going forward</t>
  </si>
  <si>
    <t>added $11,000 to Reserve funding deferred maintenance (every 2 years) roof treatments</t>
  </si>
  <si>
    <t>Collected</t>
  </si>
  <si>
    <t>Collected v. Budget</t>
  </si>
  <si>
    <t>adjusted up just to round off quarterly fee</t>
  </si>
  <si>
    <t>Adopted 2019-2020</t>
  </si>
  <si>
    <t>Adopted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</si>
</sst>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0.0%"/>
    <numFmt numFmtId="167" formatCode="0.000%"/>
    <numFmt numFmtId="168" formatCode="0.0000%"/>
  </numFmts>
  <fonts count="17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4B4D4C"/>
      <name val="Arial"/>
      <family val="2"/>
    </font>
    <font>
      <b/>
      <sz val="10"/>
      <color rgb="FF000000"/>
      <name val="Arial"/>
      <family val="2"/>
    </font>
    <font>
      <sz val="10"/>
      <color rgb="FF4B4D4C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Times New Roman"/>
      <family val="2"/>
    </font>
    <font>
      <sz val="10"/>
      <color rgb="FFFF0000"/>
      <name val="Arial"/>
      <family val="2"/>
    </font>
    <font>
      <sz val="11"/>
      <color rgb="FFFF0000"/>
      <name val="Times New Roman"/>
      <family val="2"/>
    </font>
    <font>
      <strike/>
      <sz val="10"/>
      <color rgb="FF4B4D4C"/>
      <name val="Arial"/>
      <family val="2"/>
    </font>
    <font>
      <sz val="11"/>
      <color rgb="FFFF0000"/>
      <name val="Times New Roman"/>
      <family val="1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7F7F7"/>
      </patternFill>
    </fill>
    <fill>
      <patternFill patternType="solid">
        <fgColor rgb="FFDFEDD3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CFD1D6"/>
      </bottom>
      <diagonal/>
    </border>
    <border>
      <left style="thin">
        <color rgb="FFDDDDDD"/>
      </left>
      <right style="thin">
        <color rgb="FFCFD1D6"/>
      </right>
      <top style="thin">
        <color rgb="FFCFD1D6"/>
      </top>
      <bottom style="thin">
        <color rgb="FFDDDDDD"/>
      </bottom>
      <diagonal/>
    </border>
    <border>
      <left style="thin">
        <color rgb="FFCFD1D6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indexed="64"/>
      </bottom>
      <diagonal/>
    </border>
    <border>
      <left style="thin">
        <color rgb="FFDDDDDD"/>
      </left>
      <right style="thin">
        <color rgb="FFCFD1D6"/>
      </right>
      <top/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DDDDD"/>
      </left>
      <right/>
      <top style="thin">
        <color rgb="FFDDDDDD"/>
      </top>
      <bottom style="thin">
        <color indexed="64"/>
      </bottom>
      <diagonal/>
    </border>
    <border>
      <left style="thin">
        <color rgb="FFDDDDDD"/>
      </left>
      <right/>
      <top/>
      <bottom style="thin">
        <color rgb="FFDDDDDD"/>
      </bottom>
      <diagonal/>
    </border>
    <border>
      <left style="thin">
        <color rgb="FFDDDDDD"/>
      </left>
      <right style="thin">
        <color rgb="FFCFD1D6"/>
      </right>
      <top/>
      <bottom/>
      <diagonal/>
    </border>
    <border>
      <left style="thin">
        <color rgb="FFCFD1D6"/>
      </left>
      <right/>
      <top style="thin">
        <color rgb="FFDDDDDD"/>
      </top>
      <bottom style="thin">
        <color rgb="FFDDDDDD"/>
      </bottom>
      <diagonal/>
    </border>
    <border>
      <left/>
      <right style="thin">
        <color rgb="FFCFD1D6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CFD1D6"/>
      </top>
      <bottom/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CFD1D6"/>
      </left>
      <right/>
      <top style="thin">
        <color rgb="FFCFD1D6"/>
      </top>
      <bottom style="thin">
        <color rgb="FFDDDDDD"/>
      </bottom>
      <diagonal/>
    </border>
    <border>
      <left/>
      <right style="thin">
        <color rgb="FFDDDDDD"/>
      </right>
      <top style="thin">
        <color rgb="FFCFD1D6"/>
      </top>
      <bottom style="thin">
        <color rgb="FFDDDDDD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2" xfId="1" applyNumberFormat="1" applyFont="1" applyBorder="1" applyAlignment="1">
      <alignment horizontal="right" vertical="top"/>
    </xf>
    <xf numFmtId="0" fontId="3" fillId="2" borderId="4" xfId="1" applyNumberFormat="1" applyFont="1" applyFill="1" applyBorder="1" applyAlignment="1">
      <alignment horizontal="right" vertical="top"/>
    </xf>
    <xf numFmtId="0" fontId="4" fillId="0" borderId="0" xfId="0" applyFont="1" applyAlignment="1">
      <alignment vertical="top"/>
    </xf>
    <xf numFmtId="6" fontId="7" fillId="3" borderId="4" xfId="1" applyNumberFormat="1" applyFont="1" applyFill="1" applyBorder="1" applyAlignment="1">
      <alignment horizontal="right" vertical="top"/>
    </xf>
    <xf numFmtId="6" fontId="7" fillId="0" borderId="4" xfId="1" applyNumberFormat="1" applyFont="1" applyBorder="1" applyAlignment="1">
      <alignment horizontal="right" vertical="top"/>
    </xf>
    <xf numFmtId="0" fontId="3" fillId="4" borderId="4" xfId="1" applyNumberFormat="1" applyFont="1" applyFill="1" applyBorder="1" applyAlignment="1">
      <alignment horizontal="right" vertical="top"/>
    </xf>
    <xf numFmtId="165" fontId="7" fillId="3" borderId="4" xfId="1" applyNumberFormat="1" applyFont="1" applyFill="1" applyBorder="1" applyAlignment="1">
      <alignment horizontal="right" vertical="top"/>
    </xf>
    <xf numFmtId="0" fontId="3" fillId="0" borderId="4" xfId="1" applyNumberFormat="1" applyFont="1" applyBorder="1" applyAlignment="1">
      <alignment horizontal="right" vertical="top"/>
    </xf>
    <xf numFmtId="6" fontId="4" fillId="3" borderId="4" xfId="1" applyNumberFormat="1" applyFont="1" applyFill="1" applyBorder="1" applyAlignment="1">
      <alignment horizontal="right" vertical="top"/>
    </xf>
    <xf numFmtId="6" fontId="7" fillId="4" borderId="4" xfId="1" applyNumberFormat="1" applyFont="1" applyFill="1" applyBorder="1" applyAlignment="1">
      <alignment horizontal="right" vertical="top"/>
    </xf>
    <xf numFmtId="0" fontId="3" fillId="3" borderId="4" xfId="1" applyNumberFormat="1" applyFont="1" applyFill="1" applyBorder="1" applyAlignment="1">
      <alignment horizontal="right" vertical="top"/>
    </xf>
    <xf numFmtId="0" fontId="3" fillId="3" borderId="5" xfId="1" applyNumberFormat="1" applyFont="1" applyFill="1" applyBorder="1" applyAlignment="1">
      <alignment horizontal="right" vertical="top"/>
    </xf>
    <xf numFmtId="6" fontId="7" fillId="4" borderId="6" xfId="1" applyNumberFormat="1" applyFont="1" applyFill="1" applyBorder="1" applyAlignment="1">
      <alignment horizontal="right" vertical="top"/>
    </xf>
    <xf numFmtId="0" fontId="9" fillId="0" borderId="0" xfId="0" applyFont="1"/>
    <xf numFmtId="0" fontId="10" fillId="0" borderId="0" xfId="0" applyFont="1"/>
    <xf numFmtId="0" fontId="3" fillId="4" borderId="7" xfId="1" applyNumberFormat="1" applyFont="1" applyFill="1" applyBorder="1" applyAlignment="1">
      <alignment horizontal="right" vertical="top"/>
    </xf>
    <xf numFmtId="6" fontId="7" fillId="0" borderId="7" xfId="1" applyNumberFormat="1" applyFont="1" applyBorder="1" applyAlignment="1">
      <alignment horizontal="right" vertical="top"/>
    </xf>
    <xf numFmtId="6" fontId="7" fillId="0" borderId="9" xfId="1" applyNumberFormat="1" applyFont="1" applyBorder="1" applyAlignment="1">
      <alignment horizontal="right" vertical="top"/>
    </xf>
    <xf numFmtId="0" fontId="3" fillId="0" borderId="7" xfId="1" applyNumberFormat="1" applyFont="1" applyBorder="1" applyAlignment="1">
      <alignment horizontal="right" vertical="top"/>
    </xf>
    <xf numFmtId="6" fontId="7" fillId="3" borderId="7" xfId="1" applyNumberFormat="1" applyFont="1" applyFill="1" applyBorder="1" applyAlignment="1">
      <alignment horizontal="right" vertical="top"/>
    </xf>
    <xf numFmtId="165" fontId="7" fillId="3" borderId="7" xfId="1" applyNumberFormat="1" applyFont="1" applyFill="1" applyBorder="1" applyAlignment="1">
      <alignment horizontal="right" vertical="top"/>
    </xf>
    <xf numFmtId="6" fontId="4" fillId="3" borderId="7" xfId="1" applyNumberFormat="1" applyFont="1" applyFill="1" applyBorder="1" applyAlignment="1">
      <alignment horizontal="right" vertical="top"/>
    </xf>
    <xf numFmtId="6" fontId="7" fillId="4" borderId="7" xfId="1" applyNumberFormat="1" applyFont="1" applyFill="1" applyBorder="1" applyAlignment="1">
      <alignment horizontal="right" vertical="top"/>
    </xf>
    <xf numFmtId="0" fontId="3" fillId="3" borderId="7" xfId="1" applyNumberFormat="1" applyFont="1" applyFill="1" applyBorder="1" applyAlignment="1">
      <alignment horizontal="right" vertical="top"/>
    </xf>
    <xf numFmtId="0" fontId="3" fillId="3" borderId="10" xfId="1" applyNumberFormat="1" applyFont="1" applyFill="1" applyBorder="1" applyAlignment="1">
      <alignment horizontal="right" vertical="top"/>
    </xf>
    <xf numFmtId="6" fontId="7" fillId="4" borderId="11" xfId="1" applyNumberFormat="1" applyFont="1" applyFill="1" applyBorder="1" applyAlignment="1">
      <alignment horizontal="right" vertical="top"/>
    </xf>
    <xf numFmtId="0" fontId="3" fillId="2" borderId="8" xfId="1" applyNumberFormat="1" applyFont="1" applyFill="1" applyBorder="1" applyAlignment="1">
      <alignment horizontal="right" vertical="top"/>
    </xf>
    <xf numFmtId="6" fontId="7" fillId="3" borderId="9" xfId="1" applyNumberFormat="1" applyFont="1" applyFill="1" applyBorder="1" applyAlignment="1">
      <alignment horizontal="right" vertical="top"/>
    </xf>
    <xf numFmtId="0" fontId="3" fillId="4" borderId="9" xfId="1" applyNumberFormat="1" applyFont="1" applyFill="1" applyBorder="1" applyAlignment="1">
      <alignment horizontal="right" vertical="top"/>
    </xf>
    <xf numFmtId="164" fontId="4" fillId="0" borderId="9" xfId="0" applyNumberFormat="1" applyFont="1" applyBorder="1" applyAlignment="1">
      <alignment vertical="top"/>
    </xf>
    <xf numFmtId="164" fontId="4" fillId="5" borderId="9" xfId="0" applyNumberFormat="1" applyFont="1" applyFill="1" applyBorder="1" applyAlignment="1">
      <alignment vertical="top"/>
    </xf>
    <xf numFmtId="0" fontId="3" fillId="0" borderId="9" xfId="1" applyNumberFormat="1" applyFont="1" applyBorder="1" applyAlignment="1">
      <alignment horizontal="right" vertical="top"/>
    </xf>
    <xf numFmtId="164" fontId="8" fillId="5" borderId="9" xfId="0" applyNumberFormat="1" applyFont="1" applyFill="1" applyBorder="1" applyAlignment="1">
      <alignment vertical="top"/>
    </xf>
    <xf numFmtId="6" fontId="7" fillId="4" borderId="9" xfId="1" applyNumberFormat="1" applyFont="1" applyFill="1" applyBorder="1" applyAlignment="1">
      <alignment horizontal="right" vertical="top"/>
    </xf>
    <xf numFmtId="0" fontId="3" fillId="3" borderId="9" xfId="1" applyNumberFormat="1" applyFont="1" applyFill="1" applyBorder="1" applyAlignment="1">
      <alignment horizontal="right" vertical="top"/>
    </xf>
    <xf numFmtId="165" fontId="7" fillId="4" borderId="7" xfId="1" applyNumberFormat="1" applyFont="1" applyFill="1" applyBorder="1" applyAlignment="1">
      <alignment horizontal="right" vertical="top"/>
    </xf>
    <xf numFmtId="165" fontId="7" fillId="4" borderId="9" xfId="1" applyNumberFormat="1" applyFont="1" applyFill="1" applyBorder="1" applyAlignment="1">
      <alignment horizontal="right" vertical="top"/>
    </xf>
    <xf numFmtId="0" fontId="3" fillId="3" borderId="12" xfId="1" applyNumberFormat="1" applyFont="1" applyFill="1" applyBorder="1" applyAlignment="1">
      <alignment horizontal="right" vertical="top"/>
    </xf>
    <xf numFmtId="165" fontId="0" fillId="0" borderId="0" xfId="1" applyNumberFormat="1" applyFont="1"/>
    <xf numFmtId="44" fontId="0" fillId="0" borderId="0" xfId="1" applyFont="1"/>
    <xf numFmtId="165" fontId="4" fillId="0" borderId="9" xfId="1" applyNumberFormat="1" applyFont="1" applyBorder="1" applyAlignment="1">
      <alignment vertical="top"/>
    </xf>
    <xf numFmtId="0" fontId="7" fillId="0" borderId="3" xfId="0" applyFont="1" applyBorder="1" applyAlignment="1">
      <alignment horizontal="left" vertical="top"/>
    </xf>
    <xf numFmtId="0" fontId="3" fillId="5" borderId="9" xfId="1" applyNumberFormat="1" applyFont="1" applyFill="1" applyBorder="1" applyAlignment="1">
      <alignment horizontal="right" vertical="top"/>
    </xf>
    <xf numFmtId="0" fontId="7" fillId="0" borderId="3" xfId="0" applyFont="1" applyBorder="1" applyAlignment="1">
      <alignment horizontal="left" vertical="top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center" vertical="top" wrapText="1"/>
    </xf>
    <xf numFmtId="0" fontId="6" fillId="5" borderId="0" xfId="0" applyFont="1" applyFill="1" applyAlignment="1">
      <alignment horizontal="center" vertical="top" wrapText="1"/>
    </xf>
    <xf numFmtId="0" fontId="0" fillId="0" borderId="0" xfId="0" applyAlignment="1">
      <alignment horizontal="center" wrapText="1"/>
    </xf>
    <xf numFmtId="0" fontId="5" fillId="3" borderId="14" xfId="1" applyNumberFormat="1" applyFont="1" applyFill="1" applyBorder="1" applyAlignment="1">
      <alignment horizontal="center" vertical="top" wrapText="1"/>
    </xf>
    <xf numFmtId="0" fontId="3" fillId="0" borderId="15" xfId="1" applyNumberFormat="1" applyFont="1" applyBorder="1" applyAlignment="1">
      <alignment horizontal="right" vertical="top"/>
    </xf>
    <xf numFmtId="0" fontId="3" fillId="2" borderId="6" xfId="1" applyNumberFormat="1" applyFont="1" applyFill="1" applyBorder="1" applyAlignment="1">
      <alignment horizontal="right" vertical="top"/>
    </xf>
    <xf numFmtId="0" fontId="5" fillId="3" borderId="0" xfId="1" applyNumberFormat="1" applyFont="1" applyFill="1" applyBorder="1" applyAlignment="1">
      <alignment horizontal="center" vertical="top" wrapText="1"/>
    </xf>
    <xf numFmtId="164" fontId="7" fillId="0" borderId="9" xfId="1" applyNumberFormat="1" applyFont="1" applyBorder="1" applyAlignment="1">
      <alignment horizontal="right" vertical="top"/>
    </xf>
    <xf numFmtId="164" fontId="0" fillId="0" borderId="0" xfId="1" applyNumberFormat="1" applyFont="1" applyAlignment="1">
      <alignment wrapText="1"/>
    </xf>
    <xf numFmtId="164" fontId="0" fillId="0" borderId="0" xfId="1" applyNumberFormat="1" applyFont="1"/>
    <xf numFmtId="165" fontId="4" fillId="5" borderId="9" xfId="1" applyNumberFormat="1" applyFont="1" applyFill="1" applyBorder="1" applyAlignment="1">
      <alignment vertical="top"/>
    </xf>
    <xf numFmtId="165" fontId="8" fillId="5" borderId="9" xfId="1" applyNumberFormat="1" applyFont="1" applyFill="1" applyBorder="1" applyAlignment="1">
      <alignment vertical="top"/>
    </xf>
    <xf numFmtId="165" fontId="4" fillId="5" borderId="0" xfId="1" applyNumberFormat="1" applyFont="1" applyFill="1" applyAlignment="1">
      <alignment vertical="top"/>
    </xf>
    <xf numFmtId="165" fontId="0" fillId="0" borderId="0" xfId="1" applyNumberFormat="1" applyFont="1" applyAlignment="1">
      <alignment wrapText="1"/>
    </xf>
    <xf numFmtId="165" fontId="12" fillId="0" borderId="0" xfId="1" applyNumberFormat="1" applyFont="1"/>
    <xf numFmtId="165" fontId="8" fillId="0" borderId="0" xfId="1" applyNumberFormat="1" applyFont="1"/>
    <xf numFmtId="165" fontId="13" fillId="0" borderId="0" xfId="1" applyNumberFormat="1" applyFont="1"/>
    <xf numFmtId="0" fontId="9" fillId="0" borderId="0" xfId="0" applyFont="1" applyBorder="1"/>
    <xf numFmtId="0" fontId="0" fillId="0" borderId="0" xfId="0" applyBorder="1"/>
    <xf numFmtId="0" fontId="10" fillId="0" borderId="0" xfId="0" applyFont="1" applyBorder="1"/>
    <xf numFmtId="0" fontId="0" fillId="0" borderId="0" xfId="0" applyFill="1" applyBorder="1"/>
    <xf numFmtId="44" fontId="10" fillId="0" borderId="0" xfId="1" applyFont="1"/>
    <xf numFmtId="44" fontId="9" fillId="0" borderId="0" xfId="1" applyFont="1" applyBorder="1"/>
    <xf numFmtId="44" fontId="11" fillId="0" borderId="0" xfId="1" applyFont="1"/>
    <xf numFmtId="44" fontId="0" fillId="0" borderId="0" xfId="1" applyFont="1" applyBorder="1"/>
    <xf numFmtId="44" fontId="10" fillId="0" borderId="0" xfId="1" applyFont="1" applyBorder="1"/>
    <xf numFmtId="44" fontId="0" fillId="0" borderId="0" xfId="1" applyFont="1" applyBorder="1" applyAlignment="1">
      <alignment horizontal="center" wrapText="1"/>
    </xf>
    <xf numFmtId="0" fontId="0" fillId="0" borderId="0" xfId="0" applyAlignment="1">
      <alignment horizontal="center"/>
    </xf>
    <xf numFmtId="44" fontId="0" fillId="0" borderId="0" xfId="1" applyFont="1" applyAlignment="1">
      <alignment horizontal="right"/>
    </xf>
    <xf numFmtId="44" fontId="0" fillId="0" borderId="0" xfId="1" applyFont="1" applyAlignment="1">
      <alignment horizontal="right" wrapText="1"/>
    </xf>
    <xf numFmtId="0" fontId="0" fillId="0" borderId="0" xfId="0" applyNumberFormat="1" applyAlignment="1">
      <alignment horizontal="center"/>
    </xf>
    <xf numFmtId="0" fontId="0" fillId="0" borderId="0" xfId="1" applyNumberFormat="1" applyFont="1" applyAlignment="1">
      <alignment horizontal="center"/>
    </xf>
    <xf numFmtId="0" fontId="6" fillId="5" borderId="0" xfId="0" applyFont="1" applyFill="1" applyBorder="1" applyAlignment="1">
      <alignment horizontal="center" vertical="top" wrapText="1"/>
    </xf>
    <xf numFmtId="0" fontId="0" fillId="0" borderId="0" xfId="0" applyAlignment="1">
      <alignment horizontal="right"/>
    </xf>
    <xf numFmtId="9" fontId="0" fillId="0" borderId="0" xfId="2" applyFont="1" applyAlignment="1">
      <alignment horizontal="right"/>
    </xf>
    <xf numFmtId="0" fontId="16" fillId="5" borderId="0" xfId="0" applyFont="1" applyFill="1" applyAlignment="1">
      <alignment horizontal="center" vertical="center"/>
    </xf>
    <xf numFmtId="166" fontId="0" fillId="0" borderId="0" xfId="2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167" fontId="0" fillId="0" borderId="0" xfId="2" applyNumberFormat="1" applyFont="1" applyAlignment="1">
      <alignment horizontal="right"/>
    </xf>
    <xf numFmtId="168" fontId="0" fillId="0" borderId="0" xfId="2" applyNumberFormat="1" applyFont="1" applyAlignment="1">
      <alignment horizontal="right"/>
    </xf>
    <xf numFmtId="9" fontId="0" fillId="0" borderId="0" xfId="2" applyNumberFormat="1" applyFont="1" applyAlignment="1">
      <alignment horizontal="right"/>
    </xf>
    <xf numFmtId="0" fontId="7" fillId="2" borderId="13" xfId="0" applyFont="1" applyFill="1" applyBorder="1" applyAlignment="1">
      <alignment horizontal="left" vertical="top"/>
    </xf>
    <xf numFmtId="0" fontId="7" fillId="2" borderId="16" xfId="0" applyFont="1" applyFill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8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2" borderId="13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5" fillId="2" borderId="13" xfId="0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6" xfId="0" applyFont="1" applyBorder="1" applyAlignment="1">
      <alignment horizontal="left" vertical="top"/>
    </xf>
    <xf numFmtId="0" fontId="3" fillId="2" borderId="16" xfId="0" applyFont="1" applyFill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6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3"/>
  <sheetViews>
    <sheetView tabSelected="1" workbookViewId="0">
      <pane ySplit="6" topLeftCell="A7" activePane="bottomLeft" state="frozen"/>
      <selection activeCell="A11" sqref="A11"/>
      <selection pane="bottomLeft" activeCell="P22" sqref="P22"/>
    </sheetView>
  </sheetViews>
  <sheetFormatPr defaultRowHeight="15" x14ac:dyDescent="0.25"/>
  <cols>
    <col min="2" max="2" width="27.42578125" customWidth="1"/>
    <col min="3" max="3" width="4" customWidth="1"/>
    <col min="4" max="4" width="11.28515625" hidden="1" customWidth="1"/>
    <col min="5" max="5" width="10.7109375" hidden="1" customWidth="1"/>
    <col min="6" max="6" width="9.5703125" hidden="1" customWidth="1"/>
    <col min="7" max="7" width="10.85546875" bestFit="1" customWidth="1"/>
    <col min="8" max="8" width="7.28515625" style="75" customWidth="1"/>
    <col min="9" max="9" width="8.7109375" style="81"/>
  </cols>
  <sheetData>
    <row r="1" spans="1:9" x14ac:dyDescent="0.25">
      <c r="B1" s="91" t="s">
        <v>1</v>
      </c>
      <c r="C1" s="91"/>
      <c r="D1" s="91"/>
      <c r="E1" s="1"/>
      <c r="F1" s="1"/>
      <c r="G1" s="1"/>
    </row>
    <row r="2" spans="1:9" x14ac:dyDescent="0.25">
      <c r="B2" s="91" t="s">
        <v>98</v>
      </c>
      <c r="C2" s="91"/>
      <c r="D2" s="91"/>
      <c r="E2" s="1"/>
      <c r="F2" s="1"/>
      <c r="G2" s="1"/>
    </row>
    <row r="3" spans="1:9" x14ac:dyDescent="0.25">
      <c r="B3" s="91" t="s">
        <v>85</v>
      </c>
      <c r="C3" s="91"/>
      <c r="D3" s="91"/>
      <c r="E3" s="1"/>
      <c r="F3" s="1"/>
      <c r="G3" s="1"/>
    </row>
    <row r="4" spans="1:9" x14ac:dyDescent="0.25">
      <c r="B4" s="92" t="s">
        <v>2</v>
      </c>
      <c r="C4" s="92"/>
      <c r="D4" s="92"/>
      <c r="E4" s="1"/>
      <c r="F4" s="1"/>
      <c r="G4" s="2"/>
    </row>
    <row r="5" spans="1:9" x14ac:dyDescent="0.25">
      <c r="B5" s="93"/>
      <c r="C5" s="94"/>
      <c r="D5" s="52"/>
      <c r="E5" s="3"/>
      <c r="F5" s="3"/>
      <c r="G5" s="2"/>
    </row>
    <row r="6" spans="1:9" ht="25.5" x14ac:dyDescent="0.25">
      <c r="B6" s="95"/>
      <c r="C6" s="96"/>
      <c r="D6" s="54" t="s">
        <v>63</v>
      </c>
      <c r="E6" s="51" t="s">
        <v>64</v>
      </c>
      <c r="F6" s="49" t="s">
        <v>65</v>
      </c>
      <c r="G6" s="49" t="s">
        <v>97</v>
      </c>
      <c r="H6" s="80" t="s">
        <v>84</v>
      </c>
      <c r="I6" s="83" t="s">
        <v>90</v>
      </c>
    </row>
    <row r="7" spans="1:9" x14ac:dyDescent="0.25">
      <c r="B7" s="97" t="s">
        <v>3</v>
      </c>
      <c r="C7" s="98"/>
      <c r="D7" s="53"/>
      <c r="E7" s="4"/>
      <c r="F7" s="29"/>
      <c r="G7" s="5"/>
    </row>
    <row r="8" spans="1:9" x14ac:dyDescent="0.25">
      <c r="A8">
        <v>411</v>
      </c>
      <c r="B8" s="99" t="s">
        <v>4</v>
      </c>
      <c r="C8" s="100"/>
      <c r="D8" s="6">
        <v>674704</v>
      </c>
      <c r="E8" s="22">
        <v>699515</v>
      </c>
      <c r="F8" s="30">
        <v>695426</v>
      </c>
      <c r="G8" s="33">
        <f>+G63</f>
        <v>712900</v>
      </c>
      <c r="I8" s="84" t="str">
        <f>IFERROR(+(G8-#REF!)/#REF!,"0%")</f>
        <v>0%</v>
      </c>
    </row>
    <row r="9" spans="1:9" x14ac:dyDescent="0.25">
      <c r="A9">
        <v>412</v>
      </c>
      <c r="B9" s="89" t="s">
        <v>5</v>
      </c>
      <c r="C9" s="90"/>
      <c r="D9" s="6">
        <v>229472</v>
      </c>
      <c r="E9" s="22">
        <v>235587</v>
      </c>
      <c r="F9" s="30">
        <v>244506</v>
      </c>
      <c r="G9" s="33">
        <f>+G65</f>
        <v>273600</v>
      </c>
      <c r="I9" s="84" t="str">
        <f>IFERROR(+(G9-#REF!)/#REF!,"0%")</f>
        <v>0%</v>
      </c>
    </row>
    <row r="10" spans="1:9" x14ac:dyDescent="0.25">
      <c r="A10">
        <v>417</v>
      </c>
      <c r="B10" s="99" t="s">
        <v>6</v>
      </c>
      <c r="C10" s="100"/>
      <c r="D10" s="6">
        <v>0</v>
      </c>
      <c r="E10" s="22">
        <v>0</v>
      </c>
      <c r="F10" s="30">
        <v>0</v>
      </c>
      <c r="G10" s="33">
        <v>0</v>
      </c>
      <c r="I10" s="84" t="str">
        <f>IFERROR(+(G10-#REF!)/#REF!,"0%")</f>
        <v>0%</v>
      </c>
    </row>
    <row r="11" spans="1:9" x14ac:dyDescent="0.25">
      <c r="A11">
        <v>471</v>
      </c>
      <c r="B11" s="89" t="s">
        <v>7</v>
      </c>
      <c r="C11" s="90"/>
      <c r="D11" s="6">
        <v>0</v>
      </c>
      <c r="E11" s="22">
        <v>0</v>
      </c>
      <c r="F11" s="30">
        <v>0</v>
      </c>
      <c r="G11" s="33">
        <v>0</v>
      </c>
      <c r="I11" s="86" t="str">
        <f>IFERROR(+(G11-#REF!)/#REF!,"0%")</f>
        <v>0%</v>
      </c>
    </row>
    <row r="12" spans="1:9" x14ac:dyDescent="0.25">
      <c r="A12">
        <v>491</v>
      </c>
      <c r="B12" s="99" t="s">
        <v>8</v>
      </c>
      <c r="C12" s="100"/>
      <c r="D12" s="6">
        <v>0</v>
      </c>
      <c r="E12" s="22">
        <v>0</v>
      </c>
      <c r="F12" s="30">
        <v>0</v>
      </c>
      <c r="G12" s="33">
        <v>0</v>
      </c>
      <c r="I12" s="87" t="str">
        <f>IFERROR(+(G12-#REF!)/#REF!,"0%")</f>
        <v>0%</v>
      </c>
    </row>
    <row r="13" spans="1:9" x14ac:dyDescent="0.25">
      <c r="B13" s="99" t="s">
        <v>9</v>
      </c>
      <c r="C13" s="100"/>
      <c r="D13" s="7">
        <f>SUM(D8:D12)</f>
        <v>904176</v>
      </c>
      <c r="E13" s="19">
        <f>SUM(E8:E12)</f>
        <v>935102</v>
      </c>
      <c r="F13" s="20">
        <f>SUBTOTAL(9,F8:F12)</f>
        <v>939932</v>
      </c>
      <c r="G13" s="55">
        <f>SUBTOTAL(9,G8:G12)</f>
        <v>986500</v>
      </c>
      <c r="I13" s="84" t="str">
        <f>IFERROR(+(G13-#REF!)/#REF!,"0%")</f>
        <v>0%</v>
      </c>
    </row>
    <row r="14" spans="1:9" x14ac:dyDescent="0.25">
      <c r="B14" s="95"/>
      <c r="C14" s="101"/>
      <c r="D14" s="8"/>
      <c r="E14" s="18"/>
      <c r="F14" s="31" t="s">
        <v>0</v>
      </c>
      <c r="G14" s="32"/>
      <c r="I14" s="85"/>
    </row>
    <row r="15" spans="1:9" x14ac:dyDescent="0.25">
      <c r="B15" s="102" t="s">
        <v>10</v>
      </c>
      <c r="C15" s="103"/>
      <c r="D15" s="8"/>
      <c r="E15" s="18"/>
      <c r="F15" s="31"/>
      <c r="G15" s="32"/>
      <c r="I15" s="85"/>
    </row>
    <row r="16" spans="1:9" x14ac:dyDescent="0.25">
      <c r="B16" s="97" t="s">
        <v>11</v>
      </c>
      <c r="C16" s="98"/>
      <c r="D16" s="8"/>
      <c r="E16" s="18"/>
      <c r="F16" s="31"/>
      <c r="G16" s="32"/>
      <c r="I16" s="85"/>
    </row>
    <row r="17" spans="1:9" x14ac:dyDescent="0.25">
      <c r="A17">
        <v>500</v>
      </c>
      <c r="B17" s="99" t="s">
        <v>12</v>
      </c>
      <c r="C17" s="100"/>
      <c r="D17" s="6">
        <v>20205</v>
      </c>
      <c r="E17" s="22">
        <v>19000</v>
      </c>
      <c r="F17" s="33">
        <v>19080</v>
      </c>
      <c r="G17" s="58">
        <v>18000</v>
      </c>
      <c r="I17" s="84" t="str">
        <f>IFERROR(+(G17-#REF!)/#REF!,"0%")</f>
        <v>0%</v>
      </c>
    </row>
    <row r="18" spans="1:9" x14ac:dyDescent="0.25">
      <c r="A18">
        <v>504</v>
      </c>
      <c r="B18" s="89" t="s">
        <v>13</v>
      </c>
      <c r="C18" s="90"/>
      <c r="D18" s="6">
        <v>43327</v>
      </c>
      <c r="E18" s="22">
        <v>44000</v>
      </c>
      <c r="F18" s="33">
        <v>44000</v>
      </c>
      <c r="G18" s="58">
        <v>40000</v>
      </c>
      <c r="I18" s="84" t="str">
        <f>IFERROR(+(G18-#REF!)/#REF!,"0%")</f>
        <v>0%</v>
      </c>
    </row>
    <row r="19" spans="1:9" x14ac:dyDescent="0.25">
      <c r="A19">
        <v>508</v>
      </c>
      <c r="B19" s="99" t="s">
        <v>14</v>
      </c>
      <c r="C19" s="100"/>
      <c r="D19" s="6">
        <v>12330</v>
      </c>
      <c r="E19" s="22">
        <v>12500</v>
      </c>
      <c r="F19" s="33">
        <v>12500</v>
      </c>
      <c r="G19" s="58">
        <v>13500</v>
      </c>
      <c r="I19" s="84" t="str">
        <f>IFERROR(+(G19-#REF!)/#REF!,"0%")</f>
        <v>0%</v>
      </c>
    </row>
    <row r="20" spans="1:9" x14ac:dyDescent="0.25">
      <c r="A20">
        <v>510</v>
      </c>
      <c r="B20" s="89" t="s">
        <v>15</v>
      </c>
      <c r="C20" s="90"/>
      <c r="D20" s="9">
        <v>5273</v>
      </c>
      <c r="E20" s="23">
        <v>7900</v>
      </c>
      <c r="F20" s="33">
        <v>7900</v>
      </c>
      <c r="G20" s="58">
        <v>10000</v>
      </c>
      <c r="H20" s="75" t="s">
        <v>74</v>
      </c>
      <c r="I20" s="84" t="str">
        <f>IFERROR(+(G20-#REF!)/#REF!,"0%")</f>
        <v>0%</v>
      </c>
    </row>
    <row r="21" spans="1:9" x14ac:dyDescent="0.25">
      <c r="A21">
        <v>511</v>
      </c>
      <c r="B21" s="99" t="s">
        <v>16</v>
      </c>
      <c r="C21" s="100"/>
      <c r="D21" s="6">
        <v>1000</v>
      </c>
      <c r="E21" s="22">
        <v>1000</v>
      </c>
      <c r="F21" s="33">
        <v>1000</v>
      </c>
      <c r="G21" s="58">
        <v>1000</v>
      </c>
      <c r="I21" s="88" t="str">
        <f>IFERROR(+(G21-#REF!)/#REF!,"0%")</f>
        <v>0%</v>
      </c>
    </row>
    <row r="22" spans="1:9" x14ac:dyDescent="0.25">
      <c r="B22" s="99" t="s">
        <v>17</v>
      </c>
      <c r="C22" s="100"/>
      <c r="D22" s="7">
        <f>+SUBTOTAL(9,D17:D21)</f>
        <v>82135</v>
      </c>
      <c r="E22" s="19">
        <v>84800</v>
      </c>
      <c r="F22" s="20">
        <f>SUBTOTAL(9,F15:F21)</f>
        <v>84480</v>
      </c>
      <c r="G22" s="20">
        <f>SUBTOTAL(9,G15:G21)</f>
        <v>82500</v>
      </c>
      <c r="I22" s="84" t="str">
        <f>IFERROR(+(G22-#REF!)/#REF!,"0%")</f>
        <v>0%</v>
      </c>
    </row>
    <row r="23" spans="1:9" x14ac:dyDescent="0.25">
      <c r="B23" s="95"/>
      <c r="C23" s="101"/>
      <c r="D23" s="8"/>
      <c r="E23" s="18"/>
      <c r="F23" s="31" t="s">
        <v>0</v>
      </c>
      <c r="G23" s="43"/>
      <c r="I23" s="85"/>
    </row>
    <row r="24" spans="1:9" x14ac:dyDescent="0.25">
      <c r="B24" s="102" t="s">
        <v>18</v>
      </c>
      <c r="C24" s="103"/>
      <c r="D24" s="10"/>
      <c r="E24" s="21"/>
      <c r="F24" s="34"/>
      <c r="G24" s="43"/>
      <c r="I24" s="85"/>
    </row>
    <row r="25" spans="1:9" x14ac:dyDescent="0.25">
      <c r="A25">
        <v>600</v>
      </c>
      <c r="B25" s="89" t="s">
        <v>55</v>
      </c>
      <c r="C25" s="90"/>
      <c r="D25" s="11">
        <v>61893</v>
      </c>
      <c r="E25" s="24">
        <v>55000</v>
      </c>
      <c r="F25" s="33">
        <v>59000</v>
      </c>
      <c r="G25" s="58">
        <v>55000</v>
      </c>
      <c r="I25" s="84" t="str">
        <f>IFERROR(+(G25-#REF!)/#REF!,"0%")</f>
        <v>0%</v>
      </c>
    </row>
    <row r="26" spans="1:9" x14ac:dyDescent="0.25">
      <c r="A26">
        <v>601</v>
      </c>
      <c r="B26" s="99" t="s">
        <v>54</v>
      </c>
      <c r="C26" s="100"/>
      <c r="D26" s="11">
        <v>5150</v>
      </c>
      <c r="E26" s="24">
        <v>6000</v>
      </c>
      <c r="F26" s="33">
        <v>6000</v>
      </c>
      <c r="G26" s="58">
        <v>10000</v>
      </c>
      <c r="H26" s="75" t="s">
        <v>74</v>
      </c>
      <c r="I26" s="88" t="str">
        <f>IFERROR(+(G26-#REF!)/#REF!,"0%")</f>
        <v>0%</v>
      </c>
    </row>
    <row r="27" spans="1:9" x14ac:dyDescent="0.25">
      <c r="A27">
        <v>602</v>
      </c>
      <c r="B27" s="46" t="s">
        <v>66</v>
      </c>
      <c r="C27" s="46"/>
      <c r="D27" s="11">
        <v>0</v>
      </c>
      <c r="E27" s="24">
        <v>0</v>
      </c>
      <c r="F27" s="33">
        <v>0</v>
      </c>
      <c r="G27" s="58">
        <v>1000</v>
      </c>
      <c r="H27" s="75" t="s">
        <v>74</v>
      </c>
      <c r="I27" s="84" t="str">
        <f>IFERROR(+(G27-#REF!)/#REF!,"0%")</f>
        <v>0%</v>
      </c>
    </row>
    <row r="28" spans="1:9" x14ac:dyDescent="0.25">
      <c r="A28">
        <v>608</v>
      </c>
      <c r="B28" s="99" t="s">
        <v>19</v>
      </c>
      <c r="C28" s="100"/>
      <c r="D28" s="11">
        <v>206</v>
      </c>
      <c r="E28" s="24">
        <v>600</v>
      </c>
      <c r="F28" s="35">
        <v>600</v>
      </c>
      <c r="G28" s="59">
        <v>500</v>
      </c>
      <c r="I28" s="88" t="str">
        <f>IFERROR(+(G28-#REF!)/#REF!,"0%")</f>
        <v>0%</v>
      </c>
    </row>
    <row r="29" spans="1:9" x14ac:dyDescent="0.25">
      <c r="A29">
        <v>611</v>
      </c>
      <c r="B29" s="89" t="s">
        <v>50</v>
      </c>
      <c r="C29" s="90"/>
      <c r="D29" s="11">
        <v>3088</v>
      </c>
      <c r="E29" s="24">
        <v>3000</v>
      </c>
      <c r="F29" s="33">
        <v>5000</v>
      </c>
      <c r="G29" s="58">
        <v>5000</v>
      </c>
      <c r="I29" s="88" t="str">
        <f>IFERROR(+(G29-#REF!)/#REF!,"0%")</f>
        <v>0%</v>
      </c>
    </row>
    <row r="30" spans="1:9" x14ac:dyDescent="0.25">
      <c r="A30">
        <v>640</v>
      </c>
      <c r="B30" s="89" t="s">
        <v>20</v>
      </c>
      <c r="C30" s="90"/>
      <c r="D30" s="11">
        <v>38184</v>
      </c>
      <c r="E30" s="24">
        <v>42000</v>
      </c>
      <c r="F30" s="33">
        <v>45000</v>
      </c>
      <c r="G30" s="58">
        <v>46000</v>
      </c>
      <c r="I30" s="84" t="str">
        <f>IFERROR(+(G30-#REF!)/#REF!,"0%")</f>
        <v>0%</v>
      </c>
    </row>
    <row r="31" spans="1:9" x14ac:dyDescent="0.25">
      <c r="A31">
        <v>642</v>
      </c>
      <c r="B31" s="99" t="s">
        <v>21</v>
      </c>
      <c r="C31" s="100"/>
      <c r="D31" s="11">
        <v>6445</v>
      </c>
      <c r="E31" s="24">
        <v>7900</v>
      </c>
      <c r="F31" s="33">
        <v>7900</v>
      </c>
      <c r="G31" s="58">
        <v>8200</v>
      </c>
      <c r="H31" s="75" t="s">
        <v>74</v>
      </c>
      <c r="I31" s="84" t="str">
        <f>IFERROR(+(G31-#REF!)/#REF!,"0%")</f>
        <v>0%</v>
      </c>
    </row>
    <row r="32" spans="1:9" x14ac:dyDescent="0.25">
      <c r="A32">
        <v>644</v>
      </c>
      <c r="B32" s="89" t="s">
        <v>22</v>
      </c>
      <c r="C32" s="90"/>
      <c r="D32" s="11">
        <v>8725</v>
      </c>
      <c r="E32" s="24">
        <v>8000</v>
      </c>
      <c r="F32" s="33">
        <v>5000</v>
      </c>
      <c r="G32" s="58">
        <v>0</v>
      </c>
      <c r="H32" s="75" t="s">
        <v>74</v>
      </c>
      <c r="I32" s="88" t="str">
        <f>IFERROR(+(G32-#REF!)/#REF!,"0%")</f>
        <v>0%</v>
      </c>
    </row>
    <row r="33" spans="1:9" x14ac:dyDescent="0.25">
      <c r="A33">
        <v>660</v>
      </c>
      <c r="B33" s="99" t="s">
        <v>23</v>
      </c>
      <c r="C33" s="100"/>
      <c r="D33" s="11">
        <v>8080</v>
      </c>
      <c r="E33" s="24">
        <v>10500</v>
      </c>
      <c r="F33" s="33">
        <v>8500</v>
      </c>
      <c r="G33" s="58">
        <v>6500</v>
      </c>
      <c r="I33" s="84" t="str">
        <f>IFERROR(+(G33-#REF!)/#REF!,"0%")</f>
        <v>0%</v>
      </c>
    </row>
    <row r="34" spans="1:9" x14ac:dyDescent="0.25">
      <c r="A34">
        <v>661</v>
      </c>
      <c r="B34" s="89" t="s">
        <v>24</v>
      </c>
      <c r="C34" s="90"/>
      <c r="D34" s="11">
        <v>6800</v>
      </c>
      <c r="E34" s="24">
        <v>6800</v>
      </c>
      <c r="F34" s="33">
        <v>4800</v>
      </c>
      <c r="G34" s="58">
        <v>3500</v>
      </c>
      <c r="I34" s="88" t="str">
        <f>IFERROR(+(G34-#REF!)/#REF!,"0%")</f>
        <v>0%</v>
      </c>
    </row>
    <row r="35" spans="1:9" x14ac:dyDescent="0.25">
      <c r="B35" s="99" t="s">
        <v>25</v>
      </c>
      <c r="C35" s="100"/>
      <c r="D35" s="7">
        <f>SUM(D25:D34)</f>
        <v>138571</v>
      </c>
      <c r="E35" s="19">
        <f>+SUBTOTAL(9,E25:E34)</f>
        <v>139800</v>
      </c>
      <c r="F35" s="20">
        <f>SUBTOTAL(9,F25:F34)</f>
        <v>141800</v>
      </c>
      <c r="G35" s="20">
        <f>SUBTOTAL(9,G25:G34)</f>
        <v>135700</v>
      </c>
      <c r="I35" s="84" t="str">
        <f>IFERROR(+(G35-#REF!)/#REF!,"0%")</f>
        <v>0%</v>
      </c>
    </row>
    <row r="36" spans="1:9" x14ac:dyDescent="0.25">
      <c r="B36" s="95"/>
      <c r="C36" s="101"/>
      <c r="D36" s="8"/>
      <c r="E36" s="18"/>
      <c r="F36" s="31" t="s">
        <v>0</v>
      </c>
      <c r="G36" s="43"/>
      <c r="I36" s="85"/>
    </row>
    <row r="37" spans="1:9" x14ac:dyDescent="0.25">
      <c r="B37" s="102" t="s">
        <v>26</v>
      </c>
      <c r="C37" s="103"/>
      <c r="D37" s="10"/>
      <c r="E37" s="21"/>
      <c r="F37" s="34"/>
      <c r="G37" s="43"/>
      <c r="I37" s="85"/>
    </row>
    <row r="38" spans="1:9" x14ac:dyDescent="0.25">
      <c r="A38">
        <v>700</v>
      </c>
      <c r="B38" s="89" t="s">
        <v>27</v>
      </c>
      <c r="C38" s="90"/>
      <c r="D38" s="6">
        <v>39600</v>
      </c>
      <c r="E38" s="22">
        <v>39600</v>
      </c>
      <c r="F38" s="35">
        <v>42600</v>
      </c>
      <c r="G38" s="59">
        <v>40000</v>
      </c>
      <c r="I38" s="88" t="str">
        <f>IFERROR(+(G38-#REF!)/#REF!,"0%")</f>
        <v>0%</v>
      </c>
    </row>
    <row r="39" spans="1:9" x14ac:dyDescent="0.25">
      <c r="A39">
        <v>702</v>
      </c>
      <c r="B39" s="99" t="s">
        <v>28</v>
      </c>
      <c r="C39" s="100"/>
      <c r="D39" s="6">
        <v>5781</v>
      </c>
      <c r="E39" s="22">
        <v>8900</v>
      </c>
      <c r="F39" s="33">
        <v>8900</v>
      </c>
      <c r="G39" s="58">
        <v>12000</v>
      </c>
      <c r="H39" s="75" t="s">
        <v>74</v>
      </c>
      <c r="I39" s="84" t="str">
        <f>IFERROR(+(G39-#REF!)/#REF!,"0%")</f>
        <v>0%</v>
      </c>
    </row>
    <row r="40" spans="1:9" x14ac:dyDescent="0.25">
      <c r="A40">
        <v>704</v>
      </c>
      <c r="B40" s="89" t="s">
        <v>29</v>
      </c>
      <c r="C40" s="90"/>
      <c r="D40" s="6">
        <v>17575</v>
      </c>
      <c r="E40" s="22">
        <v>18250</v>
      </c>
      <c r="F40" s="33">
        <v>20250</v>
      </c>
      <c r="G40" s="58">
        <v>23000</v>
      </c>
      <c r="I40" s="84" t="str">
        <f>IFERROR(+(G40-#REF!)/#REF!,"0%")</f>
        <v>0%</v>
      </c>
    </row>
    <row r="41" spans="1:9" x14ac:dyDescent="0.25">
      <c r="A41">
        <v>705</v>
      </c>
      <c r="B41" s="99" t="s">
        <v>30</v>
      </c>
      <c r="C41" s="100"/>
      <c r="D41" s="6">
        <v>6351</v>
      </c>
      <c r="E41" s="22">
        <v>8950</v>
      </c>
      <c r="F41" s="33">
        <v>8950</v>
      </c>
      <c r="G41" s="58">
        <v>9000</v>
      </c>
      <c r="I41" s="84" t="str">
        <f>IFERROR(+(G41-#REF!)/#REF!,"0%")</f>
        <v>0%</v>
      </c>
    </row>
    <row r="42" spans="1:9" x14ac:dyDescent="0.25">
      <c r="A42">
        <v>708</v>
      </c>
      <c r="B42" s="89" t="s">
        <v>31</v>
      </c>
      <c r="C42" s="90"/>
      <c r="D42" s="6">
        <v>4118</v>
      </c>
      <c r="E42" s="22">
        <v>5200</v>
      </c>
      <c r="F42" s="33">
        <v>10463</v>
      </c>
      <c r="G42" s="58">
        <v>4000</v>
      </c>
      <c r="H42" s="75" t="s">
        <v>74</v>
      </c>
      <c r="I42" s="84" t="str">
        <f>IFERROR(+(G42-#REF!)/#REF!,"0%")</f>
        <v>0%</v>
      </c>
    </row>
    <row r="43" spans="1:9" x14ac:dyDescent="0.25">
      <c r="A43">
        <v>710</v>
      </c>
      <c r="B43" s="99" t="s">
        <v>32</v>
      </c>
      <c r="C43" s="100"/>
      <c r="D43" s="6">
        <v>12119</v>
      </c>
      <c r="E43" s="22">
        <v>10300</v>
      </c>
      <c r="F43" s="33">
        <v>10300</v>
      </c>
      <c r="G43" s="58">
        <v>15000</v>
      </c>
      <c r="I43" s="88" t="str">
        <f>IFERROR(+(G43-#REF!)/#REF!,"0%")</f>
        <v>0%</v>
      </c>
    </row>
    <row r="44" spans="1:9" x14ac:dyDescent="0.25">
      <c r="A44">
        <v>715</v>
      </c>
      <c r="B44" s="89" t="s">
        <v>51</v>
      </c>
      <c r="C44" s="90"/>
      <c r="D44" s="6">
        <v>10325</v>
      </c>
      <c r="E44" s="22">
        <v>10325</v>
      </c>
      <c r="F44" s="33">
        <v>10345</v>
      </c>
      <c r="G44" s="58">
        <v>6000</v>
      </c>
      <c r="I44" s="88" t="str">
        <f>IFERROR(+(G44-#REF!)/#REF!,"0%")</f>
        <v>0%</v>
      </c>
    </row>
    <row r="45" spans="1:9" x14ac:dyDescent="0.25">
      <c r="A45">
        <v>725</v>
      </c>
      <c r="B45" s="99" t="s">
        <v>33</v>
      </c>
      <c r="C45" s="100"/>
      <c r="D45" s="6">
        <v>2329</v>
      </c>
      <c r="E45" s="22">
        <v>2400</v>
      </c>
      <c r="F45" s="33">
        <v>2400</v>
      </c>
      <c r="G45" s="58">
        <v>1500</v>
      </c>
      <c r="I45" s="88" t="str">
        <f>IFERROR(+(G45-#REF!)/#REF!,"0%")</f>
        <v>0%</v>
      </c>
    </row>
    <row r="46" spans="1:9" x14ac:dyDescent="0.25">
      <c r="B46" s="89" t="s">
        <v>25</v>
      </c>
      <c r="C46" s="90"/>
      <c r="D46" s="12">
        <f>SUM(D38:D45)</f>
        <v>98198</v>
      </c>
      <c r="E46" s="25">
        <f t="shared" ref="E46:G46" si="0">+SUBTOTAL(9,E38:E45)</f>
        <v>103925</v>
      </c>
      <c r="F46" s="36">
        <f t="shared" si="0"/>
        <v>114208</v>
      </c>
      <c r="G46" s="36">
        <f t="shared" si="0"/>
        <v>110500</v>
      </c>
      <c r="I46" s="84" t="str">
        <f>IFERROR(+(G46-#REF!)/#REF!,"0%")</f>
        <v>0%</v>
      </c>
    </row>
    <row r="47" spans="1:9" x14ac:dyDescent="0.25">
      <c r="B47" s="104"/>
      <c r="C47" s="105"/>
      <c r="D47" s="8"/>
      <c r="E47" s="18"/>
      <c r="F47" s="31"/>
      <c r="G47" s="43"/>
    </row>
    <row r="48" spans="1:9" x14ac:dyDescent="0.25">
      <c r="B48" s="97" t="s">
        <v>34</v>
      </c>
      <c r="C48" s="98"/>
      <c r="D48" s="8"/>
      <c r="E48" s="18"/>
      <c r="F48" s="31"/>
      <c r="G48" s="43"/>
    </row>
    <row r="49" spans="1:9" x14ac:dyDescent="0.25">
      <c r="A49">
        <v>800</v>
      </c>
      <c r="B49" s="99" t="s">
        <v>35</v>
      </c>
      <c r="C49" s="100"/>
      <c r="D49" s="6">
        <v>21858</v>
      </c>
      <c r="E49" s="22">
        <v>22300</v>
      </c>
      <c r="F49" s="33">
        <v>22300</v>
      </c>
      <c r="G49" s="58">
        <v>23000</v>
      </c>
      <c r="I49" s="82" t="str">
        <f>IFERROR(+(G49-#REF!)/#REF!,"0%")</f>
        <v>0%</v>
      </c>
    </row>
    <row r="50" spans="1:9" x14ac:dyDescent="0.25">
      <c r="A50">
        <v>805</v>
      </c>
      <c r="B50" s="89" t="s">
        <v>36</v>
      </c>
      <c r="C50" s="90"/>
      <c r="D50" s="6">
        <v>5782</v>
      </c>
      <c r="E50" s="22">
        <v>5900</v>
      </c>
      <c r="F50" s="33">
        <v>5900</v>
      </c>
      <c r="G50" s="58">
        <v>6500</v>
      </c>
      <c r="I50" s="82" t="str">
        <f>IFERROR(+(G50-#REF!)/#REF!,"0%")</f>
        <v>0%</v>
      </c>
    </row>
    <row r="51" spans="1:9" x14ac:dyDescent="0.25">
      <c r="A51">
        <v>810</v>
      </c>
      <c r="B51" s="99" t="s">
        <v>37</v>
      </c>
      <c r="C51" s="100"/>
      <c r="D51" s="6">
        <v>1415</v>
      </c>
      <c r="E51" s="22">
        <v>1415</v>
      </c>
      <c r="F51" s="33">
        <v>1400</v>
      </c>
      <c r="G51" s="58">
        <v>1000</v>
      </c>
      <c r="I51" s="88" t="str">
        <f>IFERROR(+(G51-#REF!)/#REF!,"0%")</f>
        <v>0%</v>
      </c>
    </row>
    <row r="52" spans="1:9" x14ac:dyDescent="0.25">
      <c r="A52">
        <v>811</v>
      </c>
      <c r="B52" s="89" t="s">
        <v>38</v>
      </c>
      <c r="C52" s="90"/>
      <c r="D52" s="6">
        <v>170</v>
      </c>
      <c r="E52" s="22">
        <v>800</v>
      </c>
      <c r="F52" s="35">
        <v>800</v>
      </c>
      <c r="G52" s="59">
        <v>850</v>
      </c>
      <c r="H52" s="75" t="s">
        <v>74</v>
      </c>
      <c r="I52" s="88" t="str">
        <f>IFERROR(+(G52-#REF!)/#REF!,"0%")</f>
        <v>0%</v>
      </c>
    </row>
    <row r="53" spans="1:9" x14ac:dyDescent="0.25">
      <c r="A53">
        <v>812</v>
      </c>
      <c r="B53" s="99" t="s">
        <v>39</v>
      </c>
      <c r="C53" s="100"/>
      <c r="D53" s="6">
        <v>1545</v>
      </c>
      <c r="E53" s="22">
        <v>1600</v>
      </c>
      <c r="F53" s="35">
        <v>1600</v>
      </c>
      <c r="G53" s="59">
        <v>1000</v>
      </c>
      <c r="I53" s="88" t="str">
        <f>IFERROR(+(G53-#REF!)/#REF!,"0%")</f>
        <v>0%</v>
      </c>
    </row>
    <row r="54" spans="1:9" x14ac:dyDescent="0.25">
      <c r="A54">
        <v>813</v>
      </c>
      <c r="B54" s="99" t="s">
        <v>40</v>
      </c>
      <c r="C54" s="100"/>
      <c r="D54" s="6">
        <v>5613</v>
      </c>
      <c r="E54" s="22">
        <v>5800</v>
      </c>
      <c r="F54" s="33">
        <v>5800</v>
      </c>
      <c r="G54" s="58">
        <v>5800</v>
      </c>
      <c r="I54" s="88" t="str">
        <f>IFERROR(+(G54-#REF!)/#REF!,"0%")</f>
        <v>0%</v>
      </c>
    </row>
    <row r="55" spans="1:9" x14ac:dyDescent="0.25">
      <c r="A55">
        <v>816</v>
      </c>
      <c r="B55" s="89" t="s">
        <v>41</v>
      </c>
      <c r="C55" s="90"/>
      <c r="D55" s="6">
        <v>2575</v>
      </c>
      <c r="E55" s="22">
        <v>2900</v>
      </c>
      <c r="F55" s="35">
        <v>818</v>
      </c>
      <c r="G55" s="59">
        <v>1200</v>
      </c>
      <c r="I55" s="84" t="str">
        <f>IFERROR(+(G55-#REF!)/#REF!,"0%")</f>
        <v>0%</v>
      </c>
    </row>
    <row r="56" spans="1:9" x14ac:dyDescent="0.25">
      <c r="A56">
        <v>820</v>
      </c>
      <c r="B56" s="99" t="s">
        <v>42</v>
      </c>
      <c r="C56" s="100"/>
      <c r="D56" s="6">
        <v>622</v>
      </c>
      <c r="E56" s="22">
        <v>625</v>
      </c>
      <c r="F56" s="33">
        <v>100</v>
      </c>
      <c r="G56" s="58">
        <v>600</v>
      </c>
      <c r="I56" s="82" t="str">
        <f>IFERROR(+(G56-#REF!)/#REF!,"0%")</f>
        <v>0%</v>
      </c>
    </row>
    <row r="57" spans="1:9" x14ac:dyDescent="0.25">
      <c r="A57">
        <v>825</v>
      </c>
      <c r="B57" s="89" t="s">
        <v>43</v>
      </c>
      <c r="C57" s="90"/>
      <c r="D57" s="6">
        <v>797</v>
      </c>
      <c r="E57" s="22">
        <v>800</v>
      </c>
      <c r="F57" s="33">
        <v>100</v>
      </c>
      <c r="G57" s="58">
        <v>750</v>
      </c>
      <c r="I57" s="88" t="str">
        <f>IFERROR(+(G57-#REF!)/#REF!,"0%")</f>
        <v>0%</v>
      </c>
    </row>
    <row r="58" spans="1:9" x14ac:dyDescent="0.25">
      <c r="A58">
        <v>835</v>
      </c>
      <c r="B58" s="89" t="s">
        <v>44</v>
      </c>
      <c r="C58" s="90"/>
      <c r="D58" s="6">
        <v>178843</v>
      </c>
      <c r="E58" s="22">
        <v>178850</v>
      </c>
      <c r="F58" s="35">
        <v>181000</v>
      </c>
      <c r="G58" s="59">
        <v>195000</v>
      </c>
      <c r="H58" s="75" t="s">
        <v>74</v>
      </c>
      <c r="I58" s="84" t="str">
        <f>IFERROR(+(G58-#REF!)/#REF!,"0%")</f>
        <v>0%</v>
      </c>
    </row>
    <row r="59" spans="1:9" x14ac:dyDescent="0.25">
      <c r="A59">
        <v>801</v>
      </c>
      <c r="B59" s="99" t="s">
        <v>45</v>
      </c>
      <c r="C59" s="100"/>
      <c r="D59" s="6">
        <v>112375</v>
      </c>
      <c r="E59" s="22">
        <v>127000</v>
      </c>
      <c r="F59" s="33">
        <v>134620</v>
      </c>
      <c r="G59" s="58">
        <v>148500</v>
      </c>
      <c r="H59" s="75" t="s">
        <v>74</v>
      </c>
      <c r="I59" s="84" t="str">
        <f>IFERROR(+(G59-#REF!)/#REF!,"0%")</f>
        <v>0%</v>
      </c>
    </row>
    <row r="60" spans="1:9" x14ac:dyDescent="0.25">
      <c r="B60" s="89" t="s">
        <v>25</v>
      </c>
      <c r="C60" s="90"/>
      <c r="D60" s="12">
        <f>SUM(D49:D59)</f>
        <v>331595</v>
      </c>
      <c r="E60" s="25">
        <f t="shared" ref="E60:G60" si="1">+SUBTOTAL(9,E49:E59)</f>
        <v>347990</v>
      </c>
      <c r="F60" s="36">
        <f t="shared" si="1"/>
        <v>354438</v>
      </c>
      <c r="G60" s="36">
        <f t="shared" si="1"/>
        <v>384200</v>
      </c>
      <c r="I60" s="84" t="str">
        <f>IFERROR(+(G60-#REF!)/#REF!,"0%")</f>
        <v>0%</v>
      </c>
    </row>
    <row r="61" spans="1:9" x14ac:dyDescent="0.25">
      <c r="B61" s="104"/>
      <c r="C61" s="105"/>
      <c r="D61" s="13"/>
      <c r="E61" s="26"/>
      <c r="F61" s="45"/>
      <c r="G61" s="58"/>
    </row>
    <row r="62" spans="1:9" x14ac:dyDescent="0.25">
      <c r="B62" s="104"/>
      <c r="C62" s="105"/>
      <c r="D62" s="14"/>
      <c r="E62" s="27"/>
      <c r="F62" s="45"/>
      <c r="G62" s="58"/>
    </row>
    <row r="63" spans="1:9" x14ac:dyDescent="0.25">
      <c r="B63" s="97" t="s">
        <v>56</v>
      </c>
      <c r="C63" s="98"/>
      <c r="D63" s="15">
        <f>SUM(D60+D46+D35+D22)</f>
        <v>650499</v>
      </c>
      <c r="E63" s="28">
        <f>SUM(E60+E46+E35+E22)</f>
        <v>676515</v>
      </c>
      <c r="F63" s="20">
        <f>SUBTOTAL(9,F17:F62)</f>
        <v>694926</v>
      </c>
      <c r="G63" s="20">
        <f>SUBTOTAL(9,G17:G62)</f>
        <v>712900</v>
      </c>
      <c r="I63" s="84" t="str">
        <f>IFERROR(+(G63-#REF!)/#REF!,"0%")</f>
        <v>0%</v>
      </c>
    </row>
    <row r="64" spans="1:9" x14ac:dyDescent="0.25">
      <c r="B64" s="104"/>
      <c r="C64" s="105"/>
      <c r="D64" s="13"/>
      <c r="E64" s="26"/>
      <c r="F64" s="37"/>
      <c r="G64" s="58"/>
    </row>
    <row r="65" spans="1:9" x14ac:dyDescent="0.25">
      <c r="A65">
        <v>905</v>
      </c>
      <c r="B65" s="97" t="s">
        <v>46</v>
      </c>
      <c r="C65" s="98"/>
      <c r="D65" s="12">
        <v>229472</v>
      </c>
      <c r="E65" s="25">
        <v>235587</v>
      </c>
      <c r="F65" s="32">
        <v>244506</v>
      </c>
      <c r="G65" s="43">
        <f>257800+11000+2300+2500</f>
        <v>273600</v>
      </c>
      <c r="H65" s="75" t="s">
        <v>74</v>
      </c>
      <c r="I65" s="84" t="str">
        <f>IFERROR(+(G65-#REF!)/#REF!,"0%")</f>
        <v>0%</v>
      </c>
    </row>
    <row r="66" spans="1:9" x14ac:dyDescent="0.25">
      <c r="B66" s="99"/>
      <c r="C66" s="100"/>
      <c r="D66" s="13"/>
      <c r="E66" s="26"/>
      <c r="F66" s="37"/>
      <c r="G66" s="58"/>
    </row>
    <row r="67" spans="1:9" x14ac:dyDescent="0.25">
      <c r="B67" s="97" t="s">
        <v>57</v>
      </c>
      <c r="C67" s="98"/>
      <c r="D67" s="12">
        <f>SUM(D63:D65)</f>
        <v>879971</v>
      </c>
      <c r="E67" s="25">
        <f>SUM(E63:E65)</f>
        <v>912102</v>
      </c>
      <c r="F67" s="36">
        <f>SUM(F63:F65)</f>
        <v>939432</v>
      </c>
      <c r="G67" s="36">
        <f t="shared" ref="G67" si="2">SUM(G63:G65)</f>
        <v>986500</v>
      </c>
      <c r="I67" s="84" t="str">
        <f>IFERROR(+(G67-#REF!)/#REF!,"0%")</f>
        <v>0%</v>
      </c>
    </row>
    <row r="68" spans="1:9" x14ac:dyDescent="0.25">
      <c r="B68" s="104"/>
      <c r="C68" s="105"/>
      <c r="D68" s="13"/>
      <c r="E68" s="13"/>
      <c r="F68" s="40"/>
      <c r="G68" s="60"/>
    </row>
    <row r="69" spans="1:9" x14ac:dyDescent="0.25">
      <c r="B69" s="89" t="s">
        <v>60</v>
      </c>
      <c r="C69" s="90"/>
      <c r="D69" s="12">
        <v>7286</v>
      </c>
      <c r="E69" s="38">
        <v>6751</v>
      </c>
      <c r="F69" s="39">
        <v>7021</v>
      </c>
      <c r="G69" s="43">
        <f>+G70*4</f>
        <v>7428</v>
      </c>
      <c r="I69" s="84" t="str">
        <f>IFERROR(+(G69-#REF!)/#REF!,"0%")</f>
        <v>0%</v>
      </c>
    </row>
    <row r="70" spans="1:9" x14ac:dyDescent="0.25">
      <c r="B70" s="99" t="s">
        <v>61</v>
      </c>
      <c r="C70" s="100"/>
      <c r="D70" s="12">
        <v>1822</v>
      </c>
      <c r="E70" s="38">
        <f>+E69/4</f>
        <v>1687.75</v>
      </c>
      <c r="F70" s="39">
        <v>1755</v>
      </c>
      <c r="G70" s="43">
        <f>+'Fee Calc'!B6</f>
        <v>1857</v>
      </c>
      <c r="I70" s="84" t="str">
        <f>IFERROR(+(G70-#REF!)/#REF!,"0%")</f>
        <v>0%</v>
      </c>
    </row>
    <row r="71" spans="1:9" x14ac:dyDescent="0.25">
      <c r="B71" s="44"/>
      <c r="C71" s="44"/>
      <c r="D71" s="12"/>
      <c r="E71" s="38"/>
      <c r="F71" s="39"/>
      <c r="G71" s="43"/>
    </row>
    <row r="72" spans="1:9" x14ac:dyDescent="0.25">
      <c r="B72" s="89" t="s">
        <v>62</v>
      </c>
      <c r="C72" s="90"/>
      <c r="D72" s="12">
        <v>7468</v>
      </c>
      <c r="E72" s="38">
        <v>6939</v>
      </c>
      <c r="F72" s="39">
        <v>7213</v>
      </c>
      <c r="G72" s="43">
        <f>+G73*4</f>
        <v>7556</v>
      </c>
      <c r="I72" s="84" t="str">
        <f>IFERROR(+(G72-#REF!)/#REF!,"0%")</f>
        <v>0%</v>
      </c>
    </row>
    <row r="73" spans="1:9" x14ac:dyDescent="0.25">
      <c r="B73" s="99" t="s">
        <v>47</v>
      </c>
      <c r="C73" s="100"/>
      <c r="D73" s="12">
        <v>1867</v>
      </c>
      <c r="E73" s="38">
        <f>+E72/4</f>
        <v>1734.75</v>
      </c>
      <c r="F73" s="39">
        <v>1803</v>
      </c>
      <c r="G73" s="43">
        <f>+'Fee Calc'!B7</f>
        <v>1889</v>
      </c>
      <c r="I73" s="84" t="str">
        <f>IFERROR(+(G73-#REF!)/#REF!,"0%")</f>
        <v>0%</v>
      </c>
    </row>
  </sheetData>
  <mergeCells count="71">
    <mergeCell ref="B72:C72"/>
    <mergeCell ref="B73:C73"/>
    <mergeCell ref="B69:C69"/>
    <mergeCell ref="B70:C70"/>
    <mergeCell ref="B65:C65"/>
    <mergeCell ref="B66:C66"/>
    <mergeCell ref="B67:C67"/>
    <mergeCell ref="B68:C68"/>
    <mergeCell ref="B64:C64"/>
    <mergeCell ref="B57:C57"/>
    <mergeCell ref="B59:C59"/>
    <mergeCell ref="B58:C58"/>
    <mergeCell ref="B60:C60"/>
    <mergeCell ref="B61:C61"/>
    <mergeCell ref="B62:C62"/>
    <mergeCell ref="B63:C63"/>
    <mergeCell ref="B56:C56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45:C45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33:C33"/>
    <mergeCell ref="B22:C22"/>
    <mergeCell ref="B23:C23"/>
    <mergeCell ref="B24:C24"/>
    <mergeCell ref="B25:C25"/>
    <mergeCell ref="B26:C26"/>
    <mergeCell ref="B29:C29"/>
    <mergeCell ref="B28:C28"/>
    <mergeCell ref="B30:C30"/>
    <mergeCell ref="B31:C31"/>
    <mergeCell ref="B32:C32"/>
    <mergeCell ref="B17:C17"/>
    <mergeCell ref="B18:C18"/>
    <mergeCell ref="B19:C19"/>
    <mergeCell ref="B20:C20"/>
    <mergeCell ref="B21:C21"/>
    <mergeCell ref="B12:C12"/>
    <mergeCell ref="B14:C14"/>
    <mergeCell ref="B13:C13"/>
    <mergeCell ref="B15:C15"/>
    <mergeCell ref="B16:C16"/>
    <mergeCell ref="B11:C11"/>
    <mergeCell ref="B1:D1"/>
    <mergeCell ref="B2:D2"/>
    <mergeCell ref="B3:D3"/>
    <mergeCell ref="B4:D4"/>
    <mergeCell ref="B5:C5"/>
    <mergeCell ref="B6:C6"/>
    <mergeCell ref="B7:C7"/>
    <mergeCell ref="B8:C8"/>
    <mergeCell ref="B9:C9"/>
    <mergeCell ref="B10:C10"/>
  </mergeCells>
  <pageMargins left="0.7" right="0.7" top="0.75" bottom="0.75" header="0.3" footer="0.3"/>
  <pageSetup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I79"/>
  <sheetViews>
    <sheetView workbookViewId="0">
      <selection activeCell="B8" sqref="B8"/>
    </sheetView>
  </sheetViews>
  <sheetFormatPr defaultRowHeight="15" x14ac:dyDescent="0.25"/>
  <cols>
    <col min="1" max="1" width="82.28515625" customWidth="1"/>
    <col min="2" max="2" width="17" style="42" customWidth="1"/>
    <col min="3" max="3" width="17.42578125" style="75" customWidth="1"/>
    <col min="4" max="4" width="11.28515625" style="42" customWidth="1"/>
    <col min="5" max="5" width="9.140625" style="75" customWidth="1"/>
    <col min="6" max="6" width="13.140625" style="76" customWidth="1"/>
    <col min="7" max="7" width="12.140625" style="47" bestFit="1" customWidth="1"/>
    <col min="9" max="9" width="13.7109375" customWidth="1"/>
  </cols>
  <sheetData>
    <row r="3" spans="1:9" x14ac:dyDescent="0.25">
      <c r="A3" s="17"/>
      <c r="B3" s="69"/>
    </row>
    <row r="4" spans="1:9" x14ac:dyDescent="0.25">
      <c r="A4" s="16" t="s">
        <v>69</v>
      </c>
      <c r="B4" s="70">
        <f>+B16</f>
        <v>7427.480916030534</v>
      </c>
    </row>
    <row r="5" spans="1:9" x14ac:dyDescent="0.25">
      <c r="A5" s="16" t="s">
        <v>68</v>
      </c>
      <c r="B5" s="70">
        <f>+B18</f>
        <v>7556.0523446019624</v>
      </c>
      <c r="D5" s="72"/>
    </row>
    <row r="6" spans="1:9" x14ac:dyDescent="0.25">
      <c r="A6" s="16" t="s">
        <v>70</v>
      </c>
      <c r="B6" s="71">
        <f>ROUND(+B4/4,0)</f>
        <v>1857</v>
      </c>
      <c r="C6" s="75" t="s">
        <v>71</v>
      </c>
      <c r="D6" s="74">
        <f>+B6*4</f>
        <v>7428</v>
      </c>
      <c r="E6" s="50" t="s">
        <v>72</v>
      </c>
      <c r="F6" s="77">
        <f>+D6*26</f>
        <v>193128</v>
      </c>
      <c r="G6" s="48"/>
      <c r="H6" s="50"/>
      <c r="I6" s="50"/>
    </row>
    <row r="7" spans="1:9" x14ac:dyDescent="0.25">
      <c r="A7" s="16" t="s">
        <v>53</v>
      </c>
      <c r="B7" s="71">
        <f>ROUND(+B5/4,0)</f>
        <v>1889</v>
      </c>
      <c r="C7" s="75" t="s">
        <v>71</v>
      </c>
      <c r="D7" s="42">
        <f>+B7*4</f>
        <v>7556</v>
      </c>
      <c r="E7" s="75" t="s">
        <v>73</v>
      </c>
      <c r="F7" s="76">
        <f>+D7*105</f>
        <v>793380</v>
      </c>
    </row>
    <row r="8" spans="1:9" x14ac:dyDescent="0.25">
      <c r="A8" s="16" t="s">
        <v>94</v>
      </c>
      <c r="F8" s="76">
        <f>SUM(F6:F7)</f>
        <v>986508</v>
      </c>
      <c r="G8" s="56"/>
    </row>
    <row r="9" spans="1:9" x14ac:dyDescent="0.25">
      <c r="G9" s="56"/>
    </row>
    <row r="10" spans="1:9" x14ac:dyDescent="0.25">
      <c r="A10" s="65" t="s">
        <v>48</v>
      </c>
      <c r="B10" s="72"/>
      <c r="G10" s="56"/>
      <c r="I10" s="41"/>
    </row>
    <row r="11" spans="1:9" x14ac:dyDescent="0.25">
      <c r="A11" s="66" t="s">
        <v>59</v>
      </c>
      <c r="B11" s="72"/>
      <c r="G11" s="56"/>
      <c r="I11" s="41"/>
    </row>
    <row r="12" spans="1:9" x14ac:dyDescent="0.25">
      <c r="A12" s="66"/>
      <c r="B12" s="72"/>
      <c r="G12" s="56"/>
      <c r="I12" s="41"/>
    </row>
    <row r="13" spans="1:9" x14ac:dyDescent="0.25">
      <c r="A13" s="66" t="s">
        <v>49</v>
      </c>
      <c r="B13" s="72">
        <f>+'Operating Budget'!G67</f>
        <v>986500</v>
      </c>
      <c r="E13" s="76" t="s">
        <v>95</v>
      </c>
      <c r="F13" s="76">
        <f>+B13-F8</f>
        <v>-8</v>
      </c>
      <c r="G13" s="56"/>
      <c r="I13" s="41"/>
    </row>
    <row r="14" spans="1:9" x14ac:dyDescent="0.25">
      <c r="A14" s="66" t="s">
        <v>58</v>
      </c>
      <c r="B14" s="72">
        <f>+'Operating Budget'!G19</f>
        <v>13500</v>
      </c>
      <c r="G14" s="57"/>
      <c r="H14" s="57"/>
      <c r="I14" s="57"/>
    </row>
    <row r="15" spans="1:9" x14ac:dyDescent="0.25">
      <c r="A15" s="67" t="s">
        <v>52</v>
      </c>
      <c r="B15" s="73">
        <f>+B13-B14</f>
        <v>973000</v>
      </c>
    </row>
    <row r="16" spans="1:9" x14ac:dyDescent="0.25">
      <c r="A16" t="s">
        <v>67</v>
      </c>
      <c r="B16" s="73">
        <f>+B15/131</f>
        <v>7427.480916030534</v>
      </c>
    </row>
    <row r="17" spans="1:9" x14ac:dyDescent="0.25">
      <c r="A17" s="66" t="s">
        <v>87</v>
      </c>
      <c r="B17" s="72">
        <f>+B14/105</f>
        <v>128.57142857142858</v>
      </c>
      <c r="G17" s="61"/>
      <c r="H17" s="41"/>
      <c r="I17" s="41"/>
    </row>
    <row r="18" spans="1:9" x14ac:dyDescent="0.25">
      <c r="A18" s="68" t="s">
        <v>86</v>
      </c>
      <c r="B18" s="42">
        <f>+B16+B17</f>
        <v>7556.0523446019624</v>
      </c>
    </row>
    <row r="19" spans="1:9" x14ac:dyDescent="0.25">
      <c r="A19" s="68"/>
    </row>
    <row r="20" spans="1:9" x14ac:dyDescent="0.25">
      <c r="A20" s="68"/>
    </row>
    <row r="21" spans="1:9" x14ac:dyDescent="0.25">
      <c r="A21" s="68"/>
    </row>
    <row r="22" spans="1:9" x14ac:dyDescent="0.25">
      <c r="B22" s="79"/>
      <c r="C22" s="78"/>
    </row>
    <row r="23" spans="1:9" x14ac:dyDescent="0.25">
      <c r="C23" s="42"/>
      <c r="G23" s="61"/>
      <c r="H23" s="41"/>
      <c r="I23" s="41"/>
    </row>
    <row r="24" spans="1:9" x14ac:dyDescent="0.25">
      <c r="C24" s="42"/>
      <c r="G24" s="61"/>
      <c r="H24" s="41"/>
      <c r="I24" s="41"/>
    </row>
    <row r="25" spans="1:9" x14ac:dyDescent="0.25">
      <c r="C25" s="42"/>
      <c r="G25" s="61"/>
      <c r="H25" s="41"/>
      <c r="I25" s="41"/>
    </row>
    <row r="26" spans="1:9" x14ac:dyDescent="0.25">
      <c r="C26" s="42"/>
      <c r="G26" s="61"/>
      <c r="H26" s="41"/>
      <c r="I26" s="41"/>
    </row>
    <row r="27" spans="1:9" x14ac:dyDescent="0.25">
      <c r="C27" s="42"/>
      <c r="G27" s="61"/>
      <c r="H27" s="41"/>
      <c r="I27" s="62"/>
    </row>
    <row r="28" spans="1:9" x14ac:dyDescent="0.25">
      <c r="G28"/>
    </row>
    <row r="29" spans="1:9" x14ac:dyDescent="0.25">
      <c r="G29" s="61"/>
      <c r="H29" s="41"/>
      <c r="I29" s="41"/>
    </row>
    <row r="30" spans="1:9" x14ac:dyDescent="0.25">
      <c r="G30" s="61"/>
      <c r="H30" s="41"/>
      <c r="I30" s="41"/>
    </row>
    <row r="31" spans="1:9" x14ac:dyDescent="0.25">
      <c r="G31" s="61"/>
      <c r="H31" s="41"/>
      <c r="I31" s="41"/>
    </row>
    <row r="32" spans="1:9" x14ac:dyDescent="0.25">
      <c r="G32" s="61"/>
      <c r="H32" s="41"/>
      <c r="I32" s="62"/>
    </row>
    <row r="33" spans="7:9" x14ac:dyDescent="0.25">
      <c r="G33" s="61"/>
      <c r="H33" s="41"/>
      <c r="I33" s="62"/>
    </row>
    <row r="34" spans="7:9" x14ac:dyDescent="0.25">
      <c r="G34" s="61"/>
      <c r="H34" s="41"/>
      <c r="I34" s="41"/>
    </row>
    <row r="35" spans="7:9" x14ac:dyDescent="0.25">
      <c r="G35" s="61"/>
      <c r="H35" s="41"/>
      <c r="I35" s="62"/>
    </row>
    <row r="36" spans="7:9" x14ac:dyDescent="0.25">
      <c r="G36" s="61"/>
      <c r="H36" s="41"/>
      <c r="I36" s="41"/>
    </row>
    <row r="37" spans="7:9" x14ac:dyDescent="0.25">
      <c r="G37" s="61"/>
      <c r="H37" s="41"/>
      <c r="I37" s="62"/>
    </row>
    <row r="38" spans="7:9" x14ac:dyDescent="0.25">
      <c r="G38" s="61"/>
      <c r="H38" s="41"/>
      <c r="I38" s="41"/>
    </row>
    <row r="39" spans="7:9" x14ac:dyDescent="0.25">
      <c r="G39" s="61"/>
      <c r="H39" s="41"/>
      <c r="I39" s="62"/>
    </row>
    <row r="40" spans="7:9" x14ac:dyDescent="0.25">
      <c r="G40" s="61"/>
      <c r="H40" s="41"/>
      <c r="I40" s="41"/>
    </row>
    <row r="41" spans="7:9" x14ac:dyDescent="0.25">
      <c r="G41"/>
    </row>
    <row r="42" spans="7:9" x14ac:dyDescent="0.25">
      <c r="G42" s="61"/>
      <c r="H42" s="41"/>
      <c r="I42" s="41"/>
    </row>
    <row r="43" spans="7:9" x14ac:dyDescent="0.25">
      <c r="G43" s="61"/>
      <c r="H43" s="41"/>
      <c r="I43" s="41"/>
    </row>
    <row r="44" spans="7:9" x14ac:dyDescent="0.25">
      <c r="G44" s="61"/>
      <c r="H44" s="41"/>
      <c r="I44" s="41"/>
    </row>
    <row r="45" spans="7:9" x14ac:dyDescent="0.25">
      <c r="G45" s="61"/>
      <c r="H45" s="41"/>
      <c r="I45" s="64"/>
    </row>
    <row r="46" spans="7:9" x14ac:dyDescent="0.25">
      <c r="G46" s="61"/>
      <c r="H46" s="41"/>
      <c r="I46" s="64"/>
    </row>
    <row r="47" spans="7:9" x14ac:dyDescent="0.25">
      <c r="G47" s="61"/>
      <c r="H47" s="41"/>
      <c r="I47" s="63"/>
    </row>
    <row r="48" spans="7:9" x14ac:dyDescent="0.25">
      <c r="G48" s="61"/>
      <c r="H48" s="41"/>
      <c r="I48" s="62"/>
    </row>
    <row r="49" spans="7:9" x14ac:dyDescent="0.25">
      <c r="G49" s="61"/>
      <c r="H49" s="41"/>
      <c r="I49" s="41"/>
    </row>
    <row r="50" spans="7:9" x14ac:dyDescent="0.25">
      <c r="G50" s="61"/>
      <c r="H50" s="41"/>
      <c r="I50" s="41"/>
    </row>
    <row r="51" spans="7:9" x14ac:dyDescent="0.25">
      <c r="G51" s="61"/>
      <c r="H51" s="41"/>
      <c r="I51" s="41"/>
    </row>
    <row r="52" spans="7:9" x14ac:dyDescent="0.25">
      <c r="G52"/>
    </row>
    <row r="53" spans="7:9" x14ac:dyDescent="0.25">
      <c r="G53" s="61"/>
      <c r="H53" s="41"/>
      <c r="I53" s="41"/>
    </row>
    <row r="54" spans="7:9" x14ac:dyDescent="0.25">
      <c r="G54" s="61"/>
      <c r="H54" s="41"/>
      <c r="I54" s="41"/>
    </row>
    <row r="55" spans="7:9" x14ac:dyDescent="0.25">
      <c r="G55" s="61"/>
      <c r="H55" s="41"/>
      <c r="I55" s="41"/>
    </row>
    <row r="56" spans="7:9" x14ac:dyDescent="0.25">
      <c r="G56" s="61"/>
      <c r="H56" s="41"/>
      <c r="I56" s="41"/>
    </row>
    <row r="57" spans="7:9" x14ac:dyDescent="0.25">
      <c r="G57" s="61"/>
      <c r="H57" s="41"/>
      <c r="I57" s="41"/>
    </row>
    <row r="58" spans="7:9" x14ac:dyDescent="0.25">
      <c r="G58" s="61"/>
      <c r="H58" s="41"/>
      <c r="I58" s="41"/>
    </row>
    <row r="59" spans="7:9" x14ac:dyDescent="0.25">
      <c r="G59" s="61"/>
      <c r="H59" s="41"/>
      <c r="I59" s="41"/>
    </row>
    <row r="60" spans="7:9" x14ac:dyDescent="0.25">
      <c r="G60" s="61"/>
      <c r="H60" s="41"/>
      <c r="I60" s="62"/>
    </row>
    <row r="61" spans="7:9" x14ac:dyDescent="0.25">
      <c r="G61" s="61"/>
      <c r="H61" s="41"/>
      <c r="I61" s="62"/>
    </row>
    <row r="62" spans="7:9" x14ac:dyDescent="0.25">
      <c r="G62" s="61"/>
      <c r="H62" s="41"/>
      <c r="I62" s="41"/>
    </row>
    <row r="63" spans="7:9" x14ac:dyDescent="0.25">
      <c r="G63" s="61"/>
      <c r="H63" s="41"/>
      <c r="I63" s="41"/>
    </row>
    <row r="64" spans="7:9" x14ac:dyDescent="0.25">
      <c r="G64" s="61"/>
      <c r="H64" s="41"/>
      <c r="I64" s="62"/>
    </row>
    <row r="65" spans="7:9" x14ac:dyDescent="0.25">
      <c r="G65" s="61"/>
      <c r="H65" s="41"/>
      <c r="I65" s="62"/>
    </row>
    <row r="66" spans="7:9" x14ac:dyDescent="0.25">
      <c r="G66"/>
    </row>
    <row r="67" spans="7:9" x14ac:dyDescent="0.25">
      <c r="G67" s="61"/>
      <c r="H67" s="41"/>
      <c r="I67" s="41"/>
    </row>
    <row r="68" spans="7:9" x14ac:dyDescent="0.25">
      <c r="G68" s="61"/>
      <c r="H68" s="41"/>
      <c r="I68" s="41"/>
    </row>
    <row r="69" spans="7:9" x14ac:dyDescent="0.25">
      <c r="G69"/>
    </row>
    <row r="70" spans="7:9" x14ac:dyDescent="0.25">
      <c r="G70" s="61"/>
      <c r="H70" s="41"/>
      <c r="I70" s="41"/>
    </row>
    <row r="71" spans="7:9" x14ac:dyDescent="0.25">
      <c r="G71" s="61"/>
      <c r="H71" s="41"/>
      <c r="I71" s="41"/>
    </row>
    <row r="72" spans="7:9" x14ac:dyDescent="0.25">
      <c r="G72" s="61"/>
      <c r="H72" s="41"/>
      <c r="I72" s="41"/>
    </row>
    <row r="73" spans="7:9" x14ac:dyDescent="0.25">
      <c r="G73"/>
    </row>
    <row r="74" spans="7:9" x14ac:dyDescent="0.25">
      <c r="G74" s="61"/>
      <c r="H74" s="41"/>
      <c r="I74" s="41"/>
    </row>
    <row r="75" spans="7:9" x14ac:dyDescent="0.25">
      <c r="G75" s="61"/>
      <c r="H75" s="41"/>
      <c r="I75" s="41"/>
    </row>
    <row r="76" spans="7:9" x14ac:dyDescent="0.25">
      <c r="G76" s="61"/>
      <c r="H76" s="41"/>
      <c r="I76" s="41"/>
    </row>
    <row r="77" spans="7:9" x14ac:dyDescent="0.25">
      <c r="G77" s="61"/>
      <c r="H77" s="41"/>
      <c r="I77" s="41"/>
    </row>
    <row r="78" spans="7:9" x14ac:dyDescent="0.25">
      <c r="G78" s="61"/>
      <c r="H78" s="41"/>
      <c r="I78" s="41"/>
    </row>
    <row r="79" spans="7:9" x14ac:dyDescent="0.25">
      <c r="G79" s="61"/>
      <c r="H79" s="41"/>
      <c r="I79" s="41"/>
    </row>
  </sheetData>
  <pageMargins left="0.7" right="0.7" top="0.75" bottom="0.75" header="0.3" footer="0.3"/>
  <pageSetup scale="6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15"/>
  <sheetViews>
    <sheetView workbookViewId="0">
      <selection activeCell="B17" sqref="B17"/>
    </sheetView>
  </sheetViews>
  <sheetFormatPr defaultRowHeight="15" x14ac:dyDescent="0.25"/>
  <cols>
    <col min="1" max="1" width="8.85546875" style="75" customWidth="1"/>
    <col min="2" max="2" width="12.28515625" bestFit="1" customWidth="1"/>
    <col min="3" max="3" width="12.42578125" bestFit="1" customWidth="1"/>
  </cols>
  <sheetData>
    <row r="2" spans="1:2" x14ac:dyDescent="0.25">
      <c r="A2" s="75" t="s">
        <v>82</v>
      </c>
      <c r="B2" t="s">
        <v>83</v>
      </c>
    </row>
    <row r="3" spans="1:2" x14ac:dyDescent="0.25">
      <c r="A3" s="75">
        <v>510</v>
      </c>
      <c r="B3" t="s">
        <v>91</v>
      </c>
    </row>
    <row r="4" spans="1:2" x14ac:dyDescent="0.25">
      <c r="A4" s="75">
        <v>601</v>
      </c>
      <c r="B4" t="s">
        <v>92</v>
      </c>
    </row>
    <row r="5" spans="1:2" x14ac:dyDescent="0.25">
      <c r="A5" s="75">
        <v>602</v>
      </c>
      <c r="B5" t="s">
        <v>75</v>
      </c>
    </row>
    <row r="6" spans="1:2" x14ac:dyDescent="0.25">
      <c r="A6" s="75">
        <v>642</v>
      </c>
      <c r="B6" t="s">
        <v>78</v>
      </c>
    </row>
    <row r="7" spans="1:2" x14ac:dyDescent="0.25">
      <c r="A7" s="75">
        <v>644</v>
      </c>
      <c r="B7" t="s">
        <v>79</v>
      </c>
    </row>
    <row r="8" spans="1:2" x14ac:dyDescent="0.25">
      <c r="A8" s="75">
        <v>702</v>
      </c>
      <c r="B8" t="s">
        <v>76</v>
      </c>
    </row>
    <row r="9" spans="1:2" x14ac:dyDescent="0.25">
      <c r="A9" s="75">
        <v>708</v>
      </c>
      <c r="B9" t="s">
        <v>88</v>
      </c>
    </row>
    <row r="10" spans="1:2" x14ac:dyDescent="0.25">
      <c r="A10" s="75">
        <v>801</v>
      </c>
      <c r="B10" t="s">
        <v>81</v>
      </c>
    </row>
    <row r="11" spans="1:2" x14ac:dyDescent="0.25">
      <c r="A11" s="75">
        <v>810</v>
      </c>
      <c r="B11" t="s">
        <v>96</v>
      </c>
    </row>
    <row r="12" spans="1:2" x14ac:dyDescent="0.25">
      <c r="A12" s="75">
        <v>835</v>
      </c>
      <c r="B12" t="s">
        <v>80</v>
      </c>
    </row>
    <row r="13" spans="1:2" x14ac:dyDescent="0.25">
      <c r="A13" s="75">
        <v>905</v>
      </c>
      <c r="B13" t="s">
        <v>93</v>
      </c>
    </row>
    <row r="14" spans="1:2" x14ac:dyDescent="0.25">
      <c r="A14" s="75">
        <v>905</v>
      </c>
      <c r="B14" t="s">
        <v>77</v>
      </c>
    </row>
    <row r="15" spans="1:2" x14ac:dyDescent="0.25">
      <c r="A15" s="75">
        <v>905</v>
      </c>
      <c r="B15" t="s">
        <v>89</v>
      </c>
    </row>
  </sheetData>
  <pageMargins left="0.7" right="0.7" top="0.75" bottom="0.75" header="0.3" footer="0.3"/>
  <pageSetup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284DC9C8EE3D439FAE1CFEF9B55573" ma:contentTypeVersion="15" ma:contentTypeDescription="Create a new document." ma:contentTypeScope="" ma:versionID="e59cff6e1c70842c5a20486e15e28ff3">
  <xsd:schema xmlns:xsd="http://www.w3.org/2001/XMLSchema" xmlns:xs="http://www.w3.org/2001/XMLSchema" xmlns:p="http://schemas.microsoft.com/office/2006/metadata/properties" xmlns:ns3="844c4240-21b4-4074-a948-55a8b92a6c46" xmlns:ns4="896c3df6-971a-4258-9674-02f3bfc787ec" targetNamespace="http://schemas.microsoft.com/office/2006/metadata/properties" ma:root="true" ma:fieldsID="17a87af636453f5fbafb98318fadb122" ns3:_="" ns4:_="">
    <xsd:import namespace="844c4240-21b4-4074-a948-55a8b92a6c46"/>
    <xsd:import namespace="896c3df6-971a-4258-9674-02f3bfc787e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ingHintHash" minOccurs="0"/>
                <xsd:element ref="ns3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4c4240-21b4-4074-a948-55a8b92a6c4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9" nillable="true" ma:displayName="Sharing Hint Hash" ma:internalName="SharingHintHash" ma:readOnly="true">
      <xsd:simpleType>
        <xsd:restriction base="dms:Text"/>
      </xsd:simpleType>
    </xsd:element>
    <xsd:element name="SharedWithDetails" ma:index="1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1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2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c3df6-971a-4258-9674-02f3bfc787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7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D6A984E-2D9B-42F1-9DB9-77395758EF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4c4240-21b4-4074-a948-55a8b92a6c46"/>
    <ds:schemaRef ds:uri="896c3df6-971a-4258-9674-02f3bfc787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1FF5C3-7A63-41C6-AF93-587B65B38E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4B5C09-ED43-4113-8142-27F44B4432FC}">
  <ds:schemaRefs>
    <ds:schemaRef ds:uri="http://purl.org/dc/terms/"/>
    <ds:schemaRef ds:uri="http://schemas.microsoft.com/office/2006/documentManagement/types"/>
    <ds:schemaRef ds:uri="896c3df6-971a-4258-9674-02f3bfc787ec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  <ds:schemaRef ds:uri="http://schemas.openxmlformats.org/package/2006/metadata/core-properties"/>
    <ds:schemaRef ds:uri="844c4240-21b4-4074-a948-55a8b92a6c4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Operating Budget</vt:lpstr>
      <vt:lpstr>Fee Calc</vt:lpstr>
      <vt:lpstr>NOTES</vt:lpstr>
      <vt:lpstr>'Operating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 Herman</dc:creator>
  <cp:lastModifiedBy>Calais Manager</cp:lastModifiedBy>
  <cp:lastPrinted>2020-08-06T14:01:54Z</cp:lastPrinted>
  <dcterms:created xsi:type="dcterms:W3CDTF">2018-07-31T18:57:41Z</dcterms:created>
  <dcterms:modified xsi:type="dcterms:W3CDTF">2020-08-06T14:04:32Z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0x01010056284DC9C8EE3D439FAE1CFEF9B55573</vt:lpwstr>
  </property>
</Properties>
</file>